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4"/>
  <workbookPr autoCompressPictures="0"/>
  <mc:AlternateContent xmlns:mc="http://schemas.openxmlformats.org/markup-compatibility/2006">
    <mc:Choice Requires="x15">
      <x15ac:absPath xmlns:x15ac="http://schemas.microsoft.com/office/spreadsheetml/2010/11/ac" url="/Users/t_claussen/Desktop/"/>
    </mc:Choice>
  </mc:AlternateContent>
  <xr:revisionPtr revIDLastSave="0" documentId="13_ncr:1_{C6207BC4-BC2B-ED45-8BA4-68C1165251E9}" xr6:coauthVersionLast="47" xr6:coauthVersionMax="47" xr10:uidLastSave="{00000000-0000-0000-0000-000000000000}"/>
  <bookViews>
    <workbookView xWindow="0" yWindow="500" windowWidth="28800" windowHeight="17500" tabRatio="500" xr2:uid="{00000000-000D-0000-FFFF-FFFF00000000}"/>
  </bookViews>
  <sheets>
    <sheet name="Cap Table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51" i="1" l="1"/>
  <c r="M51" i="1"/>
  <c r="G51" i="1"/>
  <c r="B51" i="1"/>
  <c r="X28" i="1" l="1"/>
  <c r="T28" i="1"/>
  <c r="R28" i="1"/>
  <c r="N28" i="1"/>
  <c r="L28" i="1"/>
  <c r="C28" i="1"/>
  <c r="H28" i="1"/>
  <c r="F28" i="1"/>
  <c r="D27" i="1"/>
  <c r="D28" i="1" l="1"/>
  <c r="I27" i="1"/>
  <c r="I28" i="1" s="1"/>
  <c r="C30" i="1"/>
  <c r="C31" i="1"/>
  <c r="C32" i="1"/>
  <c r="C33" i="1"/>
  <c r="C34" i="1"/>
  <c r="C35" i="1"/>
  <c r="C36" i="1"/>
  <c r="C37" i="1"/>
  <c r="C38" i="1"/>
  <c r="C39" i="1"/>
  <c r="C40" i="1"/>
  <c r="C41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B8" i="1"/>
  <c r="B30" i="1" s="1"/>
  <c r="B9" i="1"/>
  <c r="B31" i="1" s="1"/>
  <c r="B10" i="1"/>
  <c r="B32" i="1"/>
  <c r="B11" i="1"/>
  <c r="B33" i="1" s="1"/>
  <c r="B12" i="1"/>
  <c r="B34" i="1" s="1"/>
  <c r="B13" i="1"/>
  <c r="B35" i="1" s="1"/>
  <c r="B14" i="1"/>
  <c r="B36" i="1" s="1"/>
  <c r="B15" i="1"/>
  <c r="B37" i="1" s="1"/>
  <c r="B16" i="1"/>
  <c r="B38" i="1" s="1"/>
  <c r="B17" i="1"/>
  <c r="B39" i="1" s="1"/>
  <c r="B18" i="1"/>
  <c r="B40" i="1" s="1"/>
  <c r="B19" i="1"/>
  <c r="B41" i="1" s="1"/>
  <c r="D30" i="1"/>
  <c r="D31" i="1"/>
  <c r="I31" i="1" s="1"/>
  <c r="O31" i="1" s="1"/>
  <c r="U31" i="1" s="1"/>
  <c r="D32" i="1"/>
  <c r="I32" i="1" s="1"/>
  <c r="O32" i="1" s="1"/>
  <c r="U32" i="1" s="1"/>
  <c r="D33" i="1"/>
  <c r="I33" i="1" s="1"/>
  <c r="O33" i="1" s="1"/>
  <c r="U33" i="1" s="1"/>
  <c r="D34" i="1"/>
  <c r="I34" i="1" s="1"/>
  <c r="O34" i="1" s="1"/>
  <c r="U34" i="1" s="1"/>
  <c r="D35" i="1"/>
  <c r="I35" i="1" s="1"/>
  <c r="O35" i="1" s="1"/>
  <c r="U35" i="1" s="1"/>
  <c r="D36" i="1"/>
  <c r="I36" i="1" s="1"/>
  <c r="O36" i="1" s="1"/>
  <c r="U36" i="1" s="1"/>
  <c r="D37" i="1"/>
  <c r="I37" i="1" s="1"/>
  <c r="O37" i="1" s="1"/>
  <c r="U37" i="1" s="1"/>
  <c r="D38" i="1"/>
  <c r="I38" i="1" s="1"/>
  <c r="O38" i="1" s="1"/>
  <c r="U38" i="1" s="1"/>
  <c r="D39" i="1"/>
  <c r="I39" i="1" s="1"/>
  <c r="O39" i="1" s="1"/>
  <c r="U39" i="1" s="1"/>
  <c r="D40" i="1"/>
  <c r="I40" i="1" s="1"/>
  <c r="O40" i="1" s="1"/>
  <c r="U40" i="1" s="1"/>
  <c r="D41" i="1"/>
  <c r="I41" i="1" s="1"/>
  <c r="O41" i="1" s="1"/>
  <c r="U41" i="1" s="1"/>
  <c r="D42" i="1"/>
  <c r="I30" i="1"/>
  <c r="I42" i="1"/>
  <c r="O42" i="1" s="1"/>
  <c r="U42" i="1" s="1"/>
  <c r="H32" i="1"/>
  <c r="H37" i="1"/>
  <c r="H44" i="1"/>
  <c r="D43" i="1"/>
  <c r="I43" i="1" s="1"/>
  <c r="O43" i="1" s="1"/>
  <c r="U43" i="1" s="1"/>
  <c r="D44" i="1"/>
  <c r="I44" i="1" s="1"/>
  <c r="O44" i="1" s="1"/>
  <c r="U44" i="1" s="1"/>
  <c r="D45" i="1"/>
  <c r="I45" i="1" s="1"/>
  <c r="O45" i="1" s="1"/>
  <c r="U45" i="1" s="1"/>
  <c r="D46" i="1"/>
  <c r="I46" i="1" s="1"/>
  <c r="O46" i="1" s="1"/>
  <c r="U46" i="1" s="1"/>
  <c r="D47" i="1"/>
  <c r="I47" i="1" s="1"/>
  <c r="O47" i="1" s="1"/>
  <c r="U47" i="1" s="1"/>
  <c r="D48" i="1"/>
  <c r="I48" i="1" s="1"/>
  <c r="O48" i="1" s="1"/>
  <c r="U48" i="1" s="1"/>
  <c r="D49" i="1"/>
  <c r="B20" i="1"/>
  <c r="B42" i="1" s="1"/>
  <c r="B21" i="1"/>
  <c r="B43" i="1" s="1"/>
  <c r="B22" i="1"/>
  <c r="B44" i="1" s="1"/>
  <c r="B23" i="1"/>
  <c r="B45" i="1" s="1"/>
  <c r="B24" i="1"/>
  <c r="B46" i="1" s="1"/>
  <c r="B25" i="1"/>
  <c r="E25" i="1" s="1"/>
  <c r="B26" i="1"/>
  <c r="B48" i="1" s="1"/>
  <c r="B4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N30" i="1"/>
  <c r="N45" i="1"/>
  <c r="N46" i="1"/>
  <c r="N47" i="1"/>
  <c r="N48" i="1"/>
  <c r="N49" i="1"/>
  <c r="H30" i="1"/>
  <c r="H31" i="1"/>
  <c r="H33" i="1"/>
  <c r="H34" i="1"/>
  <c r="H35" i="1"/>
  <c r="H36" i="1"/>
  <c r="H38" i="1"/>
  <c r="H39" i="1"/>
  <c r="H40" i="1"/>
  <c r="H41" i="1"/>
  <c r="H42" i="1"/>
  <c r="H43" i="1"/>
  <c r="H45" i="1"/>
  <c r="H46" i="1"/>
  <c r="H47" i="1"/>
  <c r="H48" i="1"/>
  <c r="H49" i="1"/>
  <c r="C42" i="1"/>
  <c r="C43" i="1"/>
  <c r="C44" i="1"/>
  <c r="C45" i="1"/>
  <c r="C46" i="1"/>
  <c r="C47" i="1"/>
  <c r="C48" i="1"/>
  <c r="C49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E23" i="1"/>
  <c r="E16" i="1"/>
  <c r="E15" i="1"/>
  <c r="E13" i="1"/>
  <c r="E12" i="1"/>
  <c r="E10" i="1"/>
  <c r="I49" i="1" l="1"/>
  <c r="O27" i="1"/>
  <c r="U27" i="1" s="1"/>
  <c r="U28" i="1" s="1"/>
  <c r="E9" i="1"/>
  <c r="O28" i="1"/>
  <c r="O49" i="1"/>
  <c r="E14" i="1"/>
  <c r="E8" i="1"/>
  <c r="E20" i="1"/>
  <c r="E11" i="1"/>
  <c r="G4" i="1"/>
  <c r="H50" i="1"/>
  <c r="N50" i="1"/>
  <c r="E18" i="1"/>
  <c r="E19" i="1"/>
  <c r="E22" i="1"/>
  <c r="E24" i="1"/>
  <c r="E26" i="1"/>
  <c r="T50" i="1"/>
  <c r="B28" i="1"/>
  <c r="E17" i="1"/>
  <c r="S4" i="1"/>
  <c r="M4" i="1"/>
  <c r="I50" i="1"/>
  <c r="C50" i="1"/>
  <c r="D50" i="1"/>
  <c r="B47" i="1"/>
  <c r="E21" i="1"/>
  <c r="B4" i="1"/>
  <c r="B5" i="1" s="1"/>
  <c r="O30" i="1"/>
  <c r="U49" i="1" l="1"/>
  <c r="E28" i="1"/>
  <c r="U30" i="1"/>
  <c r="O50" i="1"/>
  <c r="G5" i="1"/>
  <c r="M5" i="1" s="1"/>
  <c r="B50" i="1"/>
  <c r="G3" i="1" s="1"/>
  <c r="U50" i="1" l="1"/>
  <c r="G9" i="1"/>
  <c r="G17" i="1"/>
  <c r="G25" i="1"/>
  <c r="G18" i="1"/>
  <c r="G26" i="1"/>
  <c r="G19" i="1"/>
  <c r="G8" i="1"/>
  <c r="G23" i="1"/>
  <c r="G24" i="1"/>
  <c r="G10" i="1"/>
  <c r="G11" i="1"/>
  <c r="G12" i="1"/>
  <c r="G20" i="1"/>
  <c r="G21" i="1"/>
  <c r="G14" i="1"/>
  <c r="G22" i="1"/>
  <c r="G15" i="1"/>
  <c r="G16" i="1"/>
  <c r="G13" i="1"/>
  <c r="S2" i="1"/>
  <c r="E38" i="1"/>
  <c r="E31" i="1"/>
  <c r="E45" i="1"/>
  <c r="E30" i="1"/>
  <c r="E49" i="1"/>
  <c r="E36" i="1"/>
  <c r="E33" i="1"/>
  <c r="E37" i="1"/>
  <c r="E41" i="1"/>
  <c r="E44" i="1"/>
  <c r="E39" i="1"/>
  <c r="E32" i="1"/>
  <c r="E43" i="1"/>
  <c r="E48" i="1"/>
  <c r="E40" i="1"/>
  <c r="E34" i="1"/>
  <c r="E42" i="1"/>
  <c r="E46" i="1"/>
  <c r="E35" i="1"/>
  <c r="E47" i="1"/>
  <c r="F30" i="1" l="1"/>
  <c r="E50" i="1"/>
  <c r="S5" i="1"/>
  <c r="F35" i="1"/>
  <c r="F40" i="1"/>
  <c r="G28" i="1" l="1"/>
  <c r="J26" i="1"/>
  <c r="G48" i="1"/>
  <c r="G32" i="1"/>
  <c r="J10" i="1"/>
  <c r="J12" i="1"/>
  <c r="G34" i="1"/>
  <c r="J19" i="1"/>
  <c r="G41" i="1"/>
  <c r="J21" i="1"/>
  <c r="G43" i="1"/>
  <c r="J23" i="1"/>
  <c r="G45" i="1"/>
  <c r="J25" i="1"/>
  <c r="G47" i="1"/>
  <c r="J9" i="1"/>
  <c r="G31" i="1"/>
  <c r="J14" i="1"/>
  <c r="G36" i="1"/>
  <c r="J16" i="1"/>
  <c r="G38" i="1"/>
  <c r="J18" i="1"/>
  <c r="G40" i="1"/>
  <c r="G42" i="1"/>
  <c r="J20" i="1"/>
  <c r="G49" i="1"/>
  <c r="J11" i="1"/>
  <c r="G33" i="1"/>
  <c r="J13" i="1"/>
  <c r="G35" i="1"/>
  <c r="F50" i="1"/>
  <c r="J15" i="1"/>
  <c r="G37" i="1"/>
  <c r="J17" i="1"/>
  <c r="G39" i="1"/>
  <c r="J22" i="1"/>
  <c r="G44" i="1"/>
  <c r="J24" i="1"/>
  <c r="G46" i="1"/>
  <c r="J8" i="1"/>
  <c r="G30" i="1"/>
  <c r="J28" i="1" l="1"/>
  <c r="G50" i="1"/>
  <c r="M3" i="1" s="1"/>
  <c r="M26" i="1" l="1"/>
  <c r="M15" i="1"/>
  <c r="M19" i="1"/>
  <c r="M8" i="1"/>
  <c r="M16" i="1"/>
  <c r="M20" i="1"/>
  <c r="M9" i="1"/>
  <c r="M17" i="1"/>
  <c r="M21" i="1"/>
  <c r="M10" i="1"/>
  <c r="M18" i="1"/>
  <c r="M22" i="1"/>
  <c r="M11" i="1"/>
  <c r="M23" i="1"/>
  <c r="M12" i="1"/>
  <c r="M24" i="1"/>
  <c r="M13" i="1"/>
  <c r="M25" i="1"/>
  <c r="M14" i="1"/>
  <c r="J31" i="1"/>
  <c r="J34" i="1"/>
  <c r="J47" i="1"/>
  <c r="J40" i="1"/>
  <c r="J35" i="1"/>
  <c r="J42" i="1"/>
  <c r="J41" i="1"/>
  <c r="J33" i="1"/>
  <c r="J30" i="1"/>
  <c r="J44" i="1"/>
  <c r="J48" i="1"/>
  <c r="J43" i="1"/>
  <c r="J49" i="1"/>
  <c r="J32" i="1"/>
  <c r="J45" i="1"/>
  <c r="J39" i="1"/>
  <c r="J37" i="1"/>
  <c r="J36" i="1"/>
  <c r="J46" i="1"/>
  <c r="J38" i="1"/>
  <c r="M28" i="1" l="1"/>
  <c r="L40" i="1"/>
  <c r="P20" i="1"/>
  <c r="M42" i="1"/>
  <c r="M49" i="1"/>
  <c r="P11" i="1"/>
  <c r="M33" i="1"/>
  <c r="P13" i="1"/>
  <c r="M35" i="1"/>
  <c r="P18" i="1"/>
  <c r="M40" i="1"/>
  <c r="P17" i="1"/>
  <c r="M39" i="1"/>
  <c r="P22" i="1"/>
  <c r="M44" i="1"/>
  <c r="P24" i="1"/>
  <c r="M46" i="1"/>
  <c r="P8" i="1"/>
  <c r="M30" i="1"/>
  <c r="P15" i="1"/>
  <c r="M37" i="1"/>
  <c r="P12" i="1"/>
  <c r="M34" i="1"/>
  <c r="P19" i="1"/>
  <c r="M41" i="1"/>
  <c r="P21" i="1"/>
  <c r="M43" i="1"/>
  <c r="P26" i="1"/>
  <c r="M48" i="1"/>
  <c r="P10" i="1"/>
  <c r="M32" i="1"/>
  <c r="L30" i="1"/>
  <c r="J50" i="1"/>
  <c r="L35" i="1"/>
  <c r="P25" i="1"/>
  <c r="M47" i="1"/>
  <c r="P9" i="1"/>
  <c r="M31" i="1"/>
  <c r="P14" i="1"/>
  <c r="M36" i="1"/>
  <c r="P16" i="1"/>
  <c r="M38" i="1"/>
  <c r="P23" i="1"/>
  <c r="M45" i="1"/>
  <c r="P28" i="1" l="1"/>
  <c r="L50" i="1"/>
  <c r="M50" i="1"/>
  <c r="S3" i="1" s="1"/>
  <c r="S9" i="1" l="1"/>
  <c r="S10" i="1"/>
  <c r="S11" i="1"/>
  <c r="S19" i="1"/>
  <c r="S8" i="1"/>
  <c r="S20" i="1"/>
  <c r="S21" i="1"/>
  <c r="S22" i="1"/>
  <c r="S23" i="1"/>
  <c r="S24" i="1"/>
  <c r="S17" i="1"/>
  <c r="S25" i="1"/>
  <c r="S18" i="1"/>
  <c r="S26" i="1"/>
  <c r="S12" i="1"/>
  <c r="S13" i="1"/>
  <c r="S14" i="1"/>
  <c r="S15" i="1"/>
  <c r="S16" i="1"/>
  <c r="P39" i="1"/>
  <c r="P46" i="1"/>
  <c r="P34" i="1"/>
  <c r="P49" i="1"/>
  <c r="P37" i="1"/>
  <c r="P32" i="1"/>
  <c r="P35" i="1"/>
  <c r="P33" i="1"/>
  <c r="P36" i="1"/>
  <c r="P42" i="1"/>
  <c r="P40" i="1"/>
  <c r="P43" i="1"/>
  <c r="P41" i="1"/>
  <c r="P31" i="1"/>
  <c r="P30" i="1"/>
  <c r="P48" i="1"/>
  <c r="P38" i="1"/>
  <c r="P44" i="1"/>
  <c r="P47" i="1"/>
  <c r="P45" i="1"/>
  <c r="R35" i="1" l="1"/>
  <c r="S28" i="1"/>
  <c r="V13" i="1"/>
  <c r="S35" i="1"/>
  <c r="V24" i="1"/>
  <c r="S46" i="1"/>
  <c r="S49" i="1"/>
  <c r="V17" i="1"/>
  <c r="S39" i="1"/>
  <c r="V15" i="1"/>
  <c r="S37" i="1"/>
  <c r="R30" i="1"/>
  <c r="P50" i="1"/>
  <c r="V21" i="1"/>
  <c r="S43" i="1"/>
  <c r="V11" i="1"/>
  <c r="S33" i="1"/>
  <c r="V14" i="1"/>
  <c r="S36" i="1"/>
  <c r="V20" i="1"/>
  <c r="S42" i="1"/>
  <c r="V18" i="1"/>
  <c r="S40" i="1"/>
  <c r="R40" i="1"/>
  <c r="V8" i="1"/>
  <c r="S30" i="1"/>
  <c r="V19" i="1"/>
  <c r="S41" i="1"/>
  <c r="V9" i="1"/>
  <c r="S31" i="1"/>
  <c r="V25" i="1"/>
  <c r="S47" i="1"/>
  <c r="V23" i="1"/>
  <c r="S45" i="1"/>
  <c r="V16" i="1"/>
  <c r="S38" i="1"/>
  <c r="V22" i="1"/>
  <c r="S44" i="1"/>
  <c r="V12" i="1"/>
  <c r="S34" i="1"/>
  <c r="V10" i="1"/>
  <c r="S32" i="1"/>
  <c r="V26" i="1"/>
  <c r="S48" i="1"/>
  <c r="R50" i="1" l="1"/>
  <c r="S50" i="1"/>
  <c r="V48" i="1" s="1"/>
  <c r="V45" i="1" l="1"/>
  <c r="V39" i="1"/>
  <c r="V44" i="1"/>
  <c r="V33" i="1"/>
  <c r="V30" i="1"/>
  <c r="V36" i="1"/>
  <c r="V49" i="1"/>
  <c r="V47" i="1"/>
  <c r="V42" i="1"/>
  <c r="V31" i="1"/>
  <c r="V37" i="1"/>
  <c r="V38" i="1"/>
  <c r="V35" i="1"/>
  <c r="V40" i="1"/>
  <c r="V34" i="1"/>
  <c r="V32" i="1"/>
  <c r="V43" i="1"/>
  <c r="V41" i="1"/>
  <c r="V46" i="1"/>
  <c r="X35" i="1" l="1"/>
  <c r="X40" i="1"/>
  <c r="V50" i="1"/>
  <c r="X30" i="1"/>
  <c r="X50" i="1" l="1"/>
</calcChain>
</file>

<file path=xl/sharedStrings.xml><?xml version="1.0" encoding="utf-8"?>
<sst xmlns="http://schemas.openxmlformats.org/spreadsheetml/2006/main" count="86" uniqueCount="48">
  <si>
    <t>Seed</t>
  </si>
  <si>
    <t>Series A</t>
  </si>
  <si>
    <t>Pre-money Valuation</t>
  </si>
  <si>
    <t>Share price</t>
  </si>
  <si>
    <t>Fresh Money</t>
  </si>
  <si>
    <t>Post-money valuation</t>
  </si>
  <si>
    <t>Financing rounds</t>
  </si>
  <si>
    <t>New shares</t>
  </si>
  <si>
    <t>Secondary</t>
  </si>
  <si>
    <t>Agio</t>
  </si>
  <si>
    <t>Investment</t>
  </si>
  <si>
    <t>Founder A</t>
  </si>
  <si>
    <t>Founder B</t>
  </si>
  <si>
    <t>Founder C</t>
  </si>
  <si>
    <t>Founder D</t>
  </si>
  <si>
    <t>Busines Angel 1</t>
  </si>
  <si>
    <t>Busines Angel 2</t>
  </si>
  <si>
    <t>Busines Angel 3</t>
  </si>
  <si>
    <t>Busines Angel 4</t>
  </si>
  <si>
    <t>Busines Angel 5</t>
  </si>
  <si>
    <t>Investor 1</t>
  </si>
  <si>
    <t>Investor 2</t>
  </si>
  <si>
    <t>Investor 3</t>
  </si>
  <si>
    <t>Investor 4</t>
  </si>
  <si>
    <t>Investor 5</t>
  </si>
  <si>
    <t>Investor 6</t>
  </si>
  <si>
    <t>Investor 7</t>
  </si>
  <si>
    <t>Investor 8</t>
  </si>
  <si>
    <t>Investor 9</t>
  </si>
  <si>
    <t>Cap Table</t>
  </si>
  <si>
    <t>Shares</t>
  </si>
  <si>
    <t>Invested</t>
  </si>
  <si>
    <t>Percentage</t>
  </si>
  <si>
    <t>Overview</t>
  </si>
  <si>
    <t>Total</t>
  </si>
  <si>
    <t>Founder E</t>
  </si>
  <si>
    <t>{company name}</t>
  </si>
  <si>
    <t>Phantom Shares</t>
  </si>
  <si>
    <t>Ttl Phantom Shares</t>
  </si>
  <si>
    <t>phantom shares included in share calculation (yes/no)</t>
  </si>
  <si>
    <t>new phantom shares</t>
  </si>
  <si>
    <t>Discount</t>
  </si>
  <si>
    <t>Discount %</t>
  </si>
  <si>
    <t>Founding</t>
  </si>
  <si>
    <t>Pre-Seed</t>
  </si>
  <si>
    <t>yes</t>
  </si>
  <si>
    <t>x</t>
  </si>
  <si>
    <t>VSOP - Phantom Shares  not distributed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</si>
</sst>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[$€-1]"/>
    <numFmt numFmtId="165" formatCode="#,##0.00\ [$€-1]"/>
    <numFmt numFmtId="166" formatCode="#,##0\ &quot;€&quot;"/>
  </numFmts>
  <fonts count="13" x14ac:knownFonts="1">
    <font>
      <sz val="10"/>
      <color rgb="FF000000"/>
      <name val="Arial"/>
    </font>
    <font>
      <b/>
      <sz val="14"/>
      <name val="Arial"/>
      <family val="2"/>
    </font>
    <font>
      <b/>
      <sz val="11"/>
      <color rgb="FFFFFFF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6"/>
      <color rgb="FFFFFF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B45F06"/>
        <bgColor rgb="FFB45F06"/>
      </patternFill>
    </fill>
    <fill>
      <patternFill patternType="solid">
        <fgColor rgb="FF990000"/>
        <bgColor rgb="FF990000"/>
      </patternFill>
    </fill>
    <fill>
      <patternFill patternType="solid">
        <fgColor rgb="FF1155CC"/>
        <bgColor rgb="FF1155CC"/>
      </patternFill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D9EAD3"/>
        <bgColor rgb="FFD9EAD3"/>
      </patternFill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F9CB9C"/>
        <bgColor rgb="FFF9CB9C"/>
      </patternFill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CCCCCC"/>
        <bgColor rgb="FFCCCCCC"/>
      </patternFill>
    </fill>
    <fill>
      <patternFill patternType="solid">
        <fgColor rgb="FF93C47D"/>
        <bgColor rgb="FF93C47D"/>
      </patternFill>
    </fill>
    <fill>
      <patternFill patternType="solid">
        <fgColor rgb="FFF6B26B"/>
        <bgColor rgb="FFF6B26B"/>
      </patternFill>
    </fill>
    <fill>
      <patternFill patternType="solid">
        <fgColor rgb="FFE06666"/>
        <bgColor rgb="FFE06666"/>
      </patternFill>
    </fill>
    <fill>
      <patternFill patternType="solid">
        <fgColor rgb="FF6D9EEB"/>
        <bgColor rgb="FF6D9EEB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rgb="FFD9EAD3"/>
      </patternFill>
    </fill>
    <fill>
      <patternFill patternType="solid">
        <fgColor theme="6" tint="-0.249977111117893"/>
        <bgColor rgb="FF93C47D"/>
      </patternFill>
    </fill>
    <fill>
      <patternFill patternType="solid">
        <fgColor theme="6" tint="-0.249977111117893"/>
        <bgColor rgb="FFB6D7A8"/>
      </patternFill>
    </fill>
    <fill>
      <patternFill patternType="solid">
        <fgColor rgb="FF93C47D"/>
        <bgColor rgb="FFD9EAD3"/>
      </patternFill>
    </fill>
    <fill>
      <patternFill patternType="solid">
        <fgColor rgb="FF93C47D"/>
        <bgColor rgb="FFB6D7A8"/>
      </patternFill>
    </fill>
    <fill>
      <patternFill patternType="solid">
        <fgColor rgb="FFF4CCCC"/>
        <bgColor rgb="FFFCE5CD"/>
      </patternFill>
    </fill>
    <fill>
      <patternFill patternType="solid">
        <fgColor rgb="FFEA9999"/>
        <bgColor rgb="FFF9CB9C"/>
      </patternFill>
    </fill>
    <fill>
      <patternFill patternType="solid">
        <fgColor rgb="FFE06666"/>
        <bgColor rgb="FFF6B26B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1" xfId="0" applyFont="1" applyBorder="1"/>
    <xf numFmtId="0" fontId="4" fillId="0" borderId="3" xfId="0" applyFont="1" applyBorder="1"/>
    <xf numFmtId="0" fontId="4" fillId="0" borderId="0" xfId="0" applyFont="1"/>
    <xf numFmtId="0" fontId="3" fillId="0" borderId="6" xfId="0" applyFont="1" applyBorder="1"/>
    <xf numFmtId="0" fontId="4" fillId="0" borderId="1" xfId="0" applyFont="1" applyBorder="1"/>
    <xf numFmtId="0" fontId="3" fillId="7" borderId="6" xfId="0" applyFont="1" applyFill="1" applyBorder="1"/>
    <xf numFmtId="165" fontId="3" fillId="6" borderId="8" xfId="0" applyNumberFormat="1" applyFont="1" applyFill="1" applyBorder="1"/>
    <xf numFmtId="164" fontId="3" fillId="7" borderId="6" xfId="0" applyNumberFormat="1" applyFont="1" applyFill="1" applyBorder="1"/>
    <xf numFmtId="0" fontId="3" fillId="7" borderId="1" xfId="0" applyFont="1" applyFill="1" applyBorder="1"/>
    <xf numFmtId="165" fontId="3" fillId="6" borderId="0" xfId="0" applyNumberFormat="1" applyFont="1" applyFill="1"/>
    <xf numFmtId="164" fontId="3" fillId="7" borderId="1" xfId="0" applyNumberFormat="1" applyFont="1" applyFill="1" applyBorder="1"/>
    <xf numFmtId="0" fontId="3" fillId="8" borderId="6" xfId="0" applyFont="1" applyFill="1" applyBorder="1"/>
    <xf numFmtId="164" fontId="6" fillId="11" borderId="8" xfId="0" applyNumberFormat="1" applyFont="1" applyFill="1" applyBorder="1"/>
    <xf numFmtId="164" fontId="6" fillId="12" borderId="8" xfId="0" applyNumberFormat="1" applyFont="1" applyFill="1" applyBorder="1"/>
    <xf numFmtId="0" fontId="3" fillId="8" borderId="1" xfId="0" applyFont="1" applyFill="1" applyBorder="1"/>
    <xf numFmtId="164" fontId="6" fillId="11" borderId="0" xfId="0" applyNumberFormat="1" applyFont="1" applyFill="1"/>
    <xf numFmtId="164" fontId="6" fillId="12" borderId="0" xfId="0" applyNumberFormat="1" applyFont="1" applyFill="1"/>
    <xf numFmtId="0" fontId="3" fillId="13" borderId="1" xfId="0" applyFont="1" applyFill="1" applyBorder="1"/>
    <xf numFmtId="164" fontId="6" fillId="16" borderId="0" xfId="0" applyNumberFormat="1" applyFont="1" applyFill="1"/>
    <xf numFmtId="164" fontId="6" fillId="17" borderId="0" xfId="0" applyNumberFormat="1" applyFont="1" applyFill="1"/>
    <xf numFmtId="164" fontId="7" fillId="16" borderId="0" xfId="0" applyNumberFormat="1" applyFont="1" applyFill="1" applyAlignment="1">
      <alignment horizontal="right"/>
    </xf>
    <xf numFmtId="164" fontId="7" fillId="17" borderId="0" xfId="0" applyNumberFormat="1" applyFont="1" applyFill="1" applyAlignment="1">
      <alignment horizontal="right"/>
    </xf>
    <xf numFmtId="0" fontId="3" fillId="18" borderId="1" xfId="0" applyFont="1" applyFill="1" applyBorder="1"/>
    <xf numFmtId="164" fontId="6" fillId="21" borderId="0" xfId="0" applyNumberFormat="1" applyFont="1" applyFill="1"/>
    <xf numFmtId="164" fontId="6" fillId="22" borderId="0" xfId="0" applyNumberFormat="1" applyFont="1" applyFill="1"/>
    <xf numFmtId="0" fontId="8" fillId="18" borderId="1" xfId="0" applyFont="1" applyFill="1" applyBorder="1"/>
    <xf numFmtId="164" fontId="7" fillId="21" borderId="0" xfId="0" applyNumberFormat="1" applyFont="1" applyFill="1" applyAlignment="1">
      <alignment horizontal="right"/>
    </xf>
    <xf numFmtId="164" fontId="7" fillId="22" borderId="0" xfId="0" applyNumberFormat="1" applyFont="1" applyFill="1" applyAlignment="1">
      <alignment horizontal="right"/>
    </xf>
    <xf numFmtId="10" fontId="6" fillId="9" borderId="8" xfId="0" applyNumberFormat="1" applyFont="1" applyFill="1" applyBorder="1" applyAlignment="1">
      <alignment horizontal="center"/>
    </xf>
    <xf numFmtId="10" fontId="6" fillId="9" borderId="0" xfId="0" applyNumberFormat="1" applyFont="1" applyFill="1" applyAlignment="1">
      <alignment horizontal="center"/>
    </xf>
    <xf numFmtId="10" fontId="6" fillId="14" borderId="0" xfId="0" applyNumberFormat="1" applyFont="1" applyFill="1" applyAlignment="1">
      <alignment horizontal="center"/>
    </xf>
    <xf numFmtId="10" fontId="7" fillId="14" borderId="0" xfId="0" applyNumberFormat="1" applyFont="1" applyFill="1" applyAlignment="1">
      <alignment horizontal="center"/>
    </xf>
    <xf numFmtId="10" fontId="6" fillId="19" borderId="0" xfId="0" applyNumberFormat="1" applyFont="1" applyFill="1" applyAlignment="1">
      <alignment horizontal="center"/>
    </xf>
    <xf numFmtId="10" fontId="7" fillId="19" borderId="0" xfId="0" applyNumberFormat="1" applyFont="1" applyFill="1" applyAlignment="1">
      <alignment horizontal="center"/>
    </xf>
    <xf numFmtId="10" fontId="6" fillId="10" borderId="8" xfId="0" applyNumberFormat="1" applyFont="1" applyFill="1" applyBorder="1" applyAlignment="1">
      <alignment horizontal="center"/>
    </xf>
    <xf numFmtId="10" fontId="6" fillId="10" borderId="0" xfId="0" applyNumberFormat="1" applyFont="1" applyFill="1" applyAlignment="1">
      <alignment horizontal="center"/>
    </xf>
    <xf numFmtId="10" fontId="6" fillId="15" borderId="0" xfId="0" applyNumberFormat="1" applyFont="1" applyFill="1" applyAlignment="1">
      <alignment horizontal="center"/>
    </xf>
    <xf numFmtId="10" fontId="7" fillId="15" borderId="0" xfId="0" applyNumberFormat="1" applyFont="1" applyFill="1" applyAlignment="1">
      <alignment horizontal="center"/>
    </xf>
    <xf numFmtId="10" fontId="6" fillId="20" borderId="0" xfId="0" applyNumberFormat="1" applyFont="1" applyFill="1" applyAlignment="1">
      <alignment horizontal="center"/>
    </xf>
    <xf numFmtId="10" fontId="7" fillId="20" borderId="0" xfId="0" applyNumberFormat="1" applyFont="1" applyFill="1" applyAlignment="1">
      <alignment horizontal="center"/>
    </xf>
    <xf numFmtId="10" fontId="6" fillId="11" borderId="8" xfId="0" applyNumberFormat="1" applyFont="1" applyFill="1" applyBorder="1" applyAlignment="1">
      <alignment horizontal="center"/>
    </xf>
    <xf numFmtId="10" fontId="6" fillId="11" borderId="0" xfId="0" applyNumberFormat="1" applyFont="1" applyFill="1" applyAlignment="1">
      <alignment horizontal="center"/>
    </xf>
    <xf numFmtId="10" fontId="6" fillId="16" borderId="0" xfId="0" applyNumberFormat="1" applyFont="1" applyFill="1" applyAlignment="1">
      <alignment horizontal="center"/>
    </xf>
    <xf numFmtId="10" fontId="7" fillId="16" borderId="0" xfId="0" applyNumberFormat="1" applyFont="1" applyFill="1" applyAlignment="1">
      <alignment horizontal="center"/>
    </xf>
    <xf numFmtId="10" fontId="6" fillId="21" borderId="0" xfId="0" applyNumberFormat="1" applyFont="1" applyFill="1" applyAlignment="1">
      <alignment horizontal="center"/>
    </xf>
    <xf numFmtId="10" fontId="7" fillId="21" borderId="0" xfId="0" applyNumberFormat="1" applyFont="1" applyFill="1" applyAlignment="1">
      <alignment horizontal="center"/>
    </xf>
    <xf numFmtId="10" fontId="6" fillId="12" borderId="8" xfId="0" applyNumberFormat="1" applyFont="1" applyFill="1" applyBorder="1" applyAlignment="1">
      <alignment horizontal="center"/>
    </xf>
    <xf numFmtId="10" fontId="6" fillId="12" borderId="0" xfId="0" applyNumberFormat="1" applyFont="1" applyFill="1" applyAlignment="1">
      <alignment horizontal="center"/>
    </xf>
    <xf numFmtId="10" fontId="6" fillId="17" borderId="0" xfId="0" applyNumberFormat="1" applyFont="1" applyFill="1" applyAlignment="1">
      <alignment horizontal="center"/>
    </xf>
    <xf numFmtId="10" fontId="7" fillId="17" borderId="0" xfId="0" applyNumberFormat="1" applyFont="1" applyFill="1" applyAlignment="1">
      <alignment horizontal="center"/>
    </xf>
    <xf numFmtId="10" fontId="6" fillId="22" borderId="0" xfId="0" applyNumberFormat="1" applyFont="1" applyFill="1" applyAlignment="1">
      <alignment horizontal="center"/>
    </xf>
    <xf numFmtId="10" fontId="7" fillId="22" borderId="0" xfId="0" applyNumberFormat="1" applyFont="1" applyFill="1" applyAlignment="1">
      <alignment horizontal="center"/>
    </xf>
    <xf numFmtId="164" fontId="3" fillId="7" borderId="9" xfId="0" applyNumberFormat="1" applyFont="1" applyFill="1" applyBorder="1"/>
    <xf numFmtId="164" fontId="3" fillId="7" borderId="10" xfId="0" applyNumberFormat="1" applyFont="1" applyFill="1" applyBorder="1"/>
    <xf numFmtId="0" fontId="1" fillId="23" borderId="1" xfId="0" applyFont="1" applyFill="1" applyBorder="1"/>
    <xf numFmtId="0" fontId="4" fillId="0" borderId="3" xfId="0" applyFont="1" applyBorder="1" applyAlignment="1">
      <alignment wrapText="1"/>
    </xf>
    <xf numFmtId="0" fontId="5" fillId="2" borderId="5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3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3" fontId="3" fillId="6" borderId="7" xfId="0" applyNumberFormat="1" applyFont="1" applyFill="1" applyBorder="1"/>
    <xf numFmtId="3" fontId="3" fillId="6" borderId="2" xfId="0" applyNumberFormat="1" applyFont="1" applyFill="1" applyBorder="1"/>
    <xf numFmtId="3" fontId="3" fillId="7" borderId="8" xfId="0" applyNumberFormat="1" applyFont="1" applyFill="1" applyBorder="1"/>
    <xf numFmtId="3" fontId="3" fillId="7" borderId="0" xfId="0" applyNumberFormat="1" applyFont="1" applyFill="1"/>
    <xf numFmtId="1" fontId="6" fillId="9" borderId="7" xfId="0" applyNumberFormat="1" applyFont="1" applyFill="1" applyBorder="1"/>
    <xf numFmtId="1" fontId="6" fillId="9" borderId="2" xfId="0" applyNumberFormat="1" applyFont="1" applyFill="1" applyBorder="1"/>
    <xf numFmtId="1" fontId="6" fillId="14" borderId="2" xfId="0" applyNumberFormat="1" applyFont="1" applyFill="1" applyBorder="1"/>
    <xf numFmtId="1" fontId="7" fillId="14" borderId="2" xfId="0" applyNumberFormat="1" applyFont="1" applyFill="1" applyBorder="1" applyAlignment="1">
      <alignment horizontal="right"/>
    </xf>
    <xf numFmtId="1" fontId="6" fillId="19" borderId="2" xfId="0" applyNumberFormat="1" applyFont="1" applyFill="1" applyBorder="1"/>
    <xf numFmtId="1" fontId="7" fillId="19" borderId="0" xfId="0" applyNumberFormat="1" applyFont="1" applyFill="1" applyAlignment="1">
      <alignment horizontal="right"/>
    </xf>
    <xf numFmtId="3" fontId="6" fillId="10" borderId="7" xfId="0" applyNumberFormat="1" applyFont="1" applyFill="1" applyBorder="1" applyAlignment="1">
      <alignment horizontal="right"/>
    </xf>
    <xf numFmtId="3" fontId="6" fillId="10" borderId="2" xfId="0" applyNumberFormat="1" applyFont="1" applyFill="1" applyBorder="1" applyAlignment="1">
      <alignment horizontal="right"/>
    </xf>
    <xf numFmtId="3" fontId="6" fillId="15" borderId="2" xfId="0" applyNumberFormat="1" applyFont="1" applyFill="1" applyBorder="1" applyAlignment="1">
      <alignment horizontal="right"/>
    </xf>
    <xf numFmtId="3" fontId="7" fillId="15" borderId="2" xfId="0" applyNumberFormat="1" applyFont="1" applyFill="1" applyBorder="1" applyAlignment="1">
      <alignment horizontal="right"/>
    </xf>
    <xf numFmtId="3" fontId="6" fillId="20" borderId="2" xfId="0" applyNumberFormat="1" applyFont="1" applyFill="1" applyBorder="1" applyAlignment="1">
      <alignment horizontal="right"/>
    </xf>
    <xf numFmtId="3" fontId="7" fillId="20" borderId="2" xfId="0" applyNumberFormat="1" applyFont="1" applyFill="1" applyBorder="1" applyAlignment="1">
      <alignment horizontal="right"/>
    </xf>
    <xf numFmtId="166" fontId="6" fillId="9" borderId="8" xfId="0" applyNumberFormat="1" applyFont="1" applyFill="1" applyBorder="1"/>
    <xf numFmtId="166" fontId="6" fillId="9" borderId="0" xfId="0" applyNumberFormat="1" applyFont="1" applyFill="1"/>
    <xf numFmtId="166" fontId="6" fillId="14" borderId="0" xfId="0" applyNumberFormat="1" applyFont="1" applyFill="1"/>
    <xf numFmtId="166" fontId="7" fillId="14" borderId="0" xfId="0" applyNumberFormat="1" applyFont="1" applyFill="1" applyAlignment="1">
      <alignment horizontal="right"/>
    </xf>
    <xf numFmtId="166" fontId="6" fillId="19" borderId="0" xfId="0" applyNumberFormat="1" applyFont="1" applyFill="1"/>
    <xf numFmtId="166" fontId="7" fillId="19" borderId="0" xfId="0" applyNumberFormat="1" applyFont="1" applyFill="1" applyAlignment="1">
      <alignment horizontal="right"/>
    </xf>
    <xf numFmtId="166" fontId="6" fillId="10" borderId="7" xfId="0" applyNumberFormat="1" applyFont="1" applyFill="1" applyBorder="1" applyAlignment="1">
      <alignment horizontal="right"/>
    </xf>
    <xf numFmtId="166" fontId="6" fillId="10" borderId="2" xfId="0" applyNumberFormat="1" applyFont="1" applyFill="1" applyBorder="1" applyAlignment="1">
      <alignment horizontal="right"/>
    </xf>
    <xf numFmtId="166" fontId="6" fillId="15" borderId="2" xfId="0" applyNumberFormat="1" applyFont="1" applyFill="1" applyBorder="1" applyAlignment="1">
      <alignment horizontal="right"/>
    </xf>
    <xf numFmtId="166" fontId="7" fillId="15" borderId="2" xfId="0" applyNumberFormat="1" applyFont="1" applyFill="1" applyBorder="1" applyAlignment="1">
      <alignment horizontal="right"/>
    </xf>
    <xf numFmtId="166" fontId="6" fillId="20" borderId="2" xfId="0" applyNumberFormat="1" applyFont="1" applyFill="1" applyBorder="1" applyAlignment="1">
      <alignment horizontal="right"/>
    </xf>
    <xf numFmtId="166" fontId="7" fillId="20" borderId="2" xfId="0" applyNumberFormat="1" applyFont="1" applyFill="1" applyBorder="1" applyAlignment="1">
      <alignment horizontal="right"/>
    </xf>
    <xf numFmtId="0" fontId="3" fillId="0" borderId="3" xfId="0" applyFont="1" applyBorder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5" fillId="3" borderId="4" xfId="0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right" wrapText="1"/>
    </xf>
    <xf numFmtId="0" fontId="5" fillId="4" borderId="4" xfId="0" applyFont="1" applyFill="1" applyBorder="1" applyAlignment="1">
      <alignment horizontal="right" wrapText="1"/>
    </xf>
    <xf numFmtId="0" fontId="5" fillId="4" borderId="5" xfId="0" applyFont="1" applyFill="1" applyBorder="1" applyAlignment="1">
      <alignment horizontal="right" wrapText="1"/>
    </xf>
    <xf numFmtId="0" fontId="5" fillId="5" borderId="4" xfId="0" applyFont="1" applyFill="1" applyBorder="1" applyAlignment="1">
      <alignment horizontal="right" wrapText="1"/>
    </xf>
    <xf numFmtId="0" fontId="5" fillId="5" borderId="5" xfId="0" applyFont="1" applyFill="1" applyBorder="1" applyAlignment="1">
      <alignment horizontal="right" wrapText="1"/>
    </xf>
    <xf numFmtId="0" fontId="0" fillId="0" borderId="11" xfId="0" applyBorder="1" applyAlignment="1">
      <alignment horizontal="left" wrapText="1"/>
    </xf>
    <xf numFmtId="0" fontId="9" fillId="0" borderId="12" xfId="0" applyFont="1" applyBorder="1" applyAlignment="1">
      <alignment horizontal="center"/>
    </xf>
    <xf numFmtId="1" fontId="6" fillId="24" borderId="7" xfId="0" applyNumberFormat="1" applyFont="1" applyFill="1" applyBorder="1"/>
    <xf numFmtId="166" fontId="6" fillId="25" borderId="0" xfId="0" applyNumberFormat="1" applyFont="1" applyFill="1"/>
    <xf numFmtId="1" fontId="7" fillId="26" borderId="2" xfId="0" applyNumberFormat="1" applyFont="1" applyFill="1" applyBorder="1" applyAlignment="1">
      <alignment horizontal="right"/>
    </xf>
    <xf numFmtId="1" fontId="6" fillId="27" borderId="7" xfId="0" applyNumberFormat="1" applyFont="1" applyFill="1" applyBorder="1"/>
    <xf numFmtId="1" fontId="7" fillId="28" borderId="2" xfId="0" applyNumberFormat="1" applyFont="1" applyFill="1" applyBorder="1" applyAlignment="1">
      <alignment horizontal="right"/>
    </xf>
    <xf numFmtId="0" fontId="4" fillId="0" borderId="13" xfId="0" applyFont="1" applyBorder="1"/>
    <xf numFmtId="3" fontId="4" fillId="0" borderId="14" xfId="0" applyNumberFormat="1" applyFont="1" applyBorder="1"/>
    <xf numFmtId="164" fontId="4" fillId="0" borderId="15" xfId="0" applyNumberFormat="1" applyFont="1" applyBorder="1"/>
    <xf numFmtId="9" fontId="4" fillId="0" borderId="13" xfId="0" applyNumberFormat="1" applyFont="1" applyBorder="1"/>
    <xf numFmtId="166" fontId="4" fillId="0" borderId="15" xfId="0" applyNumberFormat="1" applyFont="1" applyBorder="1"/>
    <xf numFmtId="3" fontId="4" fillId="0" borderId="15" xfId="0" applyNumberFormat="1" applyFont="1" applyBorder="1"/>
    <xf numFmtId="10" fontId="4" fillId="0" borderId="15" xfId="0" applyNumberFormat="1" applyFont="1" applyBorder="1" applyAlignment="1">
      <alignment horizontal="center"/>
    </xf>
    <xf numFmtId="3" fontId="6" fillId="12" borderId="7" xfId="0" applyNumberFormat="1" applyFont="1" applyFill="1" applyBorder="1" applyAlignment="1">
      <alignment horizontal="right"/>
    </xf>
    <xf numFmtId="3" fontId="6" fillId="12" borderId="2" xfId="0" applyNumberFormat="1" applyFont="1" applyFill="1" applyBorder="1" applyAlignment="1">
      <alignment horizontal="right"/>
    </xf>
    <xf numFmtId="3" fontId="6" fillId="17" borderId="2" xfId="0" applyNumberFormat="1" applyFont="1" applyFill="1" applyBorder="1" applyAlignment="1">
      <alignment horizontal="right"/>
    </xf>
    <xf numFmtId="3" fontId="7" fillId="17" borderId="2" xfId="0" applyNumberFormat="1" applyFont="1" applyFill="1" applyBorder="1" applyAlignment="1">
      <alignment horizontal="right"/>
    </xf>
    <xf numFmtId="3" fontId="6" fillId="22" borderId="2" xfId="0" applyNumberFormat="1" applyFont="1" applyFill="1" applyBorder="1" applyAlignment="1">
      <alignment horizontal="right"/>
    </xf>
    <xf numFmtId="3" fontId="7" fillId="22" borderId="2" xfId="0" applyNumberFormat="1" applyFont="1" applyFill="1" applyBorder="1" applyAlignment="1">
      <alignment horizontal="right"/>
    </xf>
    <xf numFmtId="3" fontId="6" fillId="29" borderId="7" xfId="0" applyNumberFormat="1" applyFont="1" applyFill="1" applyBorder="1" applyAlignment="1">
      <alignment horizontal="right"/>
    </xf>
    <xf numFmtId="3" fontId="6" fillId="29" borderId="2" xfId="0" applyNumberFormat="1" applyFont="1" applyFill="1" applyBorder="1" applyAlignment="1">
      <alignment horizontal="right"/>
    </xf>
    <xf numFmtId="3" fontId="6" fillId="30" borderId="2" xfId="0" applyNumberFormat="1" applyFont="1" applyFill="1" applyBorder="1" applyAlignment="1">
      <alignment horizontal="right"/>
    </xf>
    <xf numFmtId="3" fontId="7" fillId="30" borderId="2" xfId="0" applyNumberFormat="1" applyFont="1" applyFill="1" applyBorder="1" applyAlignment="1">
      <alignment horizontal="right"/>
    </xf>
    <xf numFmtId="3" fontId="6" fillId="31" borderId="2" xfId="0" applyNumberFormat="1" applyFont="1" applyFill="1" applyBorder="1" applyAlignment="1">
      <alignment horizontal="right"/>
    </xf>
    <xf numFmtId="3" fontId="7" fillId="31" borderId="2" xfId="0" applyNumberFormat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0" fillId="0" borderId="0" xfId="0" applyFont="1"/>
    <xf numFmtId="3" fontId="4" fillId="0" borderId="0" xfId="0" applyNumberFormat="1" applyFont="1"/>
    <xf numFmtId="3" fontId="4" fillId="0" borderId="16" xfId="0" applyNumberFormat="1" applyFont="1" applyBorder="1"/>
    <xf numFmtId="0" fontId="3" fillId="0" borderId="2" xfId="0" applyFont="1" applyBorder="1" applyAlignment="1">
      <alignment horizontal="right"/>
    </xf>
    <xf numFmtId="9" fontId="0" fillId="32" borderId="17" xfId="0" applyNumberFormat="1" applyFill="1" applyBorder="1"/>
    <xf numFmtId="0" fontId="6" fillId="0" borderId="0" xfId="0" applyFont="1" applyAlignment="1">
      <alignment horizontal="right" wrapText="1"/>
    </xf>
    <xf numFmtId="0" fontId="11" fillId="0" borderId="0" xfId="0" applyFont="1" applyAlignment="1">
      <alignment horizontal="center" vertical="center" textRotation="90"/>
    </xf>
    <xf numFmtId="0" fontId="12" fillId="5" borderId="5" xfId="0" applyFont="1" applyFill="1" applyBorder="1" applyAlignment="1">
      <alignment horizontal="center" vertical="center" textRotation="90" wrapText="1"/>
    </xf>
    <xf numFmtId="0" fontId="12" fillId="4" borderId="5" xfId="0" applyFont="1" applyFill="1" applyBorder="1" applyAlignment="1">
      <alignment horizontal="center" vertical="center" textRotation="90" wrapText="1"/>
    </xf>
    <xf numFmtId="0" fontId="12" fillId="3" borderId="5" xfId="0" applyFont="1" applyFill="1" applyBorder="1" applyAlignment="1">
      <alignment horizontal="center" vertical="center" textRotation="90" wrapText="1"/>
    </xf>
    <xf numFmtId="3" fontId="6" fillId="10" borderId="18" xfId="0" applyNumberFormat="1" applyFont="1" applyFill="1" applyBorder="1" applyAlignment="1">
      <alignment horizontal="right"/>
    </xf>
    <xf numFmtId="9" fontId="4" fillId="0" borderId="15" xfId="0" applyNumberFormat="1" applyFont="1" applyBorder="1"/>
    <xf numFmtId="10" fontId="6" fillId="11" borderId="1" xfId="0" applyNumberFormat="1" applyFont="1" applyFill="1" applyBorder="1" applyAlignment="1">
      <alignment vertical="center"/>
    </xf>
    <xf numFmtId="0" fontId="3" fillId="0" borderId="1" xfId="0" applyFont="1" applyBorder="1"/>
    <xf numFmtId="10" fontId="6" fillId="16" borderId="1" xfId="0" applyNumberFormat="1" applyFont="1" applyFill="1" applyBorder="1" applyAlignment="1">
      <alignment vertical="center"/>
    </xf>
    <xf numFmtId="10" fontId="6" fillId="21" borderId="1" xfId="0" applyNumberFormat="1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/>
    <xf numFmtId="164" fontId="4" fillId="7" borderId="4" xfId="0" applyNumberFormat="1" applyFont="1" applyFill="1" applyBorder="1"/>
    <xf numFmtId="0" fontId="3" fillId="0" borderId="5" xfId="0" applyFont="1" applyBorder="1"/>
    <xf numFmtId="0" fontId="3" fillId="0" borderId="3" xfId="0" applyFont="1" applyBorder="1"/>
    <xf numFmtId="165" fontId="3" fillId="6" borderId="7" xfId="0" applyNumberFormat="1" applyFont="1" applyFill="1" applyBorder="1"/>
    <xf numFmtId="165" fontId="3" fillId="0" borderId="8" xfId="0" applyNumberFormat="1" applyFont="1" applyBorder="1"/>
    <xf numFmtId="165" fontId="3" fillId="0" borderId="6" xfId="0" applyNumberFormat="1" applyFont="1" applyBorder="1"/>
    <xf numFmtId="164" fontId="4" fillId="7" borderId="2" xfId="0" applyNumberFormat="1" applyFont="1" applyFill="1" applyBorder="1"/>
    <xf numFmtId="164" fontId="3" fillId="6" borderId="2" xfId="0" applyNumberFormat="1" applyFont="1" applyFill="1" applyBorder="1"/>
    <xf numFmtId="10" fontId="6" fillId="10" borderId="1" xfId="0" applyNumberFormat="1" applyFont="1" applyFill="1" applyBorder="1" applyAlignment="1">
      <alignment vertical="center"/>
    </xf>
    <xf numFmtId="10" fontId="6" fillId="15" borderId="1" xfId="0" applyNumberFormat="1" applyFont="1" applyFill="1" applyBorder="1" applyAlignment="1">
      <alignment vertical="center"/>
    </xf>
    <xf numFmtId="10" fontId="6" fillId="20" borderId="1" xfId="0" applyNumberFormat="1" applyFont="1" applyFill="1" applyBorder="1" applyAlignment="1">
      <alignment vertical="center"/>
    </xf>
    <xf numFmtId="10" fontId="6" fillId="14" borderId="1" xfId="0" applyNumberFormat="1" applyFont="1" applyFill="1" applyBorder="1" applyAlignment="1">
      <alignment vertical="center"/>
    </xf>
    <xf numFmtId="10" fontId="6" fillId="19" borderId="1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10" fontId="6" fillId="12" borderId="1" xfId="0" applyNumberFormat="1" applyFont="1" applyFill="1" applyBorder="1" applyAlignment="1">
      <alignment vertical="center"/>
    </xf>
    <xf numFmtId="10" fontId="6" fillId="22" borderId="1" xfId="0" applyNumberFormat="1" applyFont="1" applyFill="1" applyBorder="1" applyAlignment="1">
      <alignment vertical="center"/>
    </xf>
    <xf numFmtId="10" fontId="6" fillId="17" borderId="1" xfId="0" applyNumberFormat="1" applyFont="1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164" fontId="4" fillId="6" borderId="4" xfId="0" applyNumberFormat="1" applyFont="1" applyFill="1" applyBorder="1"/>
    <xf numFmtId="0" fontId="3" fillId="0" borderId="8" xfId="0" applyFont="1" applyBorder="1"/>
    <xf numFmtId="10" fontId="6" fillId="9" borderId="1" xfId="0" applyNumberFormat="1" applyFont="1" applyFill="1" applyBorder="1" applyAlignment="1">
      <alignment vertical="center"/>
    </xf>
    <xf numFmtId="3" fontId="3" fillId="32" borderId="1" xfId="0" applyNumberFormat="1" applyFont="1" applyFill="1" applyBorder="1"/>
  </cellXfs>
  <cellStyles count="1">
    <cellStyle name="Standard" xfId="0" builtinId="0"/>
  </cellStyles>
  <dxfs count="3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ill>
        <patternFill>
          <bgColor rgb="FFFFC7CE"/>
        </patternFill>
      </fill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  <dxf>
      <font>
        <color rgb="FFFF0000"/>
      </font>
      <fill>
        <patternFill patternType="none"/>
      </fill>
      <border>
        <left/>
        <right/>
        <top/>
        <bottom/>
      </border>
    </dxf>
    <dxf>
      <font>
        <color rgb="FF666666"/>
      </font>
      <fill>
        <patternFill patternType="none"/>
      </fill>
      <border>
        <left/>
        <right/>
        <top/>
        <bottom/>
      </border>
    </dxf>
    <dxf>
      <font>
        <color rgb="FFB7B7B7"/>
      </font>
      <fill>
        <patternFill patternType="none"/>
      </fill>
      <border>
        <left/>
        <right/>
        <top/>
        <bottom/>
      </border>
    </dxf>
  </dxfs>
  <tableStyles count="0" defaultTableStyle="TableStyleMedium9" defaultPivotStyle="PivotStyleMedium4"/>
  <colors>
    <mruColors>
      <color rgb="FFE06666"/>
      <color rgb="FFEA9999"/>
      <color rgb="FFF4CCCC"/>
      <color rgb="FF93C4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51"/>
  <sheetViews>
    <sheetView showGridLines="0" tabSelected="1" zoomScale="160" zoomScaleNormal="160" workbookViewId="0">
      <selection activeCell="V6" sqref="V6"/>
    </sheetView>
  </sheetViews>
  <sheetFormatPr baseColWidth="10" defaultColWidth="14.5" defaultRowHeight="15.75" customHeight="1" x14ac:dyDescent="0.15"/>
  <cols>
    <col min="1" max="1" width="29.6640625" customWidth="1"/>
    <col min="2" max="10" width="10.83203125" customWidth="1"/>
    <col min="11" max="11" width="1.6640625" customWidth="1"/>
    <col min="12" max="16" width="10.83203125" customWidth="1"/>
    <col min="17" max="17" width="1.6640625" customWidth="1"/>
    <col min="18" max="21" width="10.83203125" customWidth="1"/>
    <col min="22" max="22" width="13.5" customWidth="1"/>
    <col min="23" max="23" width="1.6640625" customWidth="1"/>
    <col min="24" max="24" width="10.83203125" customWidth="1"/>
  </cols>
  <sheetData>
    <row r="1" spans="1:33" ht="18" x14ac:dyDescent="0.2">
      <c r="A1" s="55" t="s">
        <v>36</v>
      </c>
      <c r="B1" s="160" t="s">
        <v>43</v>
      </c>
      <c r="C1" s="146"/>
      <c r="D1" s="146"/>
      <c r="E1" s="146"/>
      <c r="F1" s="142"/>
      <c r="G1" s="145" t="s">
        <v>44</v>
      </c>
      <c r="H1" s="146"/>
      <c r="I1" s="146"/>
      <c r="J1" s="146"/>
      <c r="K1" s="146"/>
      <c r="L1" s="142"/>
      <c r="M1" s="165" t="s">
        <v>0</v>
      </c>
      <c r="N1" s="146"/>
      <c r="O1" s="146"/>
      <c r="P1" s="146"/>
      <c r="Q1" s="146"/>
      <c r="R1" s="142"/>
      <c r="S1" s="164" t="s">
        <v>1</v>
      </c>
      <c r="T1" s="146"/>
      <c r="U1" s="146"/>
      <c r="V1" s="146"/>
      <c r="W1" s="146"/>
      <c r="X1" s="142"/>
    </row>
    <row r="2" spans="1:33" ht="15.75" customHeight="1" x14ac:dyDescent="0.15">
      <c r="A2" s="2" t="s">
        <v>2</v>
      </c>
      <c r="B2" s="166">
        <v>0</v>
      </c>
      <c r="C2" s="148"/>
      <c r="D2" s="148"/>
      <c r="E2" s="148"/>
      <c r="F2" s="148"/>
      <c r="G2" s="147">
        <v>500000</v>
      </c>
      <c r="H2" s="148"/>
      <c r="I2" s="148"/>
      <c r="J2" s="148"/>
      <c r="K2" s="148"/>
      <c r="L2" s="149"/>
      <c r="M2" s="147">
        <v>1500000</v>
      </c>
      <c r="N2" s="148"/>
      <c r="O2" s="148"/>
      <c r="P2" s="148"/>
      <c r="Q2" s="148"/>
      <c r="R2" s="149"/>
      <c r="S2" s="147">
        <f>+M5</f>
        <v>1600000</v>
      </c>
      <c r="T2" s="148"/>
      <c r="U2" s="148"/>
      <c r="V2" s="148"/>
      <c r="W2" s="148"/>
      <c r="X2" s="149"/>
      <c r="Y2" s="3"/>
      <c r="Z2" s="3"/>
      <c r="AA2" s="3"/>
      <c r="AB2" s="3"/>
      <c r="AC2" s="3"/>
      <c r="AD2" s="3"/>
      <c r="AE2" s="3"/>
      <c r="AF2" s="3"/>
      <c r="AG2" s="3"/>
    </row>
    <row r="3" spans="1:33" ht="15.75" customHeight="1" x14ac:dyDescent="0.15">
      <c r="A3" s="4" t="s">
        <v>3</v>
      </c>
      <c r="B3" s="150">
        <v>1</v>
      </c>
      <c r="C3" s="167"/>
      <c r="D3" s="167"/>
      <c r="E3" s="167"/>
      <c r="F3" s="167"/>
      <c r="G3" s="150">
        <f>G$2/B$50</f>
        <v>19.23076923076923</v>
      </c>
      <c r="H3" s="151"/>
      <c r="I3" s="151"/>
      <c r="J3" s="151"/>
      <c r="K3" s="151"/>
      <c r="L3" s="152"/>
      <c r="M3" s="150">
        <f>M$2/G$50</f>
        <v>46.58385093167702</v>
      </c>
      <c r="N3" s="151"/>
      <c r="O3" s="151"/>
      <c r="P3" s="151"/>
      <c r="Q3" s="151"/>
      <c r="R3" s="152"/>
      <c r="S3" s="150">
        <f>S$2/M$50</f>
        <v>45.690265688894982</v>
      </c>
      <c r="T3" s="151"/>
      <c r="U3" s="151"/>
      <c r="V3" s="151"/>
      <c r="W3" s="151"/>
      <c r="X3" s="152"/>
    </row>
    <row r="4" spans="1:33" ht="15.75" customHeight="1" x14ac:dyDescent="0.15">
      <c r="A4" s="5" t="s">
        <v>4</v>
      </c>
      <c r="B4" s="153">
        <f>SUM(C30:C49)</f>
        <v>25000</v>
      </c>
      <c r="C4" s="146"/>
      <c r="D4" s="146"/>
      <c r="E4" s="146"/>
      <c r="F4" s="146"/>
      <c r="G4" s="153">
        <f>SUM(H30:H49)</f>
        <v>100000</v>
      </c>
      <c r="H4" s="146"/>
      <c r="I4" s="146"/>
      <c r="J4" s="146"/>
      <c r="K4" s="146"/>
      <c r="L4" s="142"/>
      <c r="M4" s="153">
        <f>SUM(N30:N49)</f>
        <v>100000</v>
      </c>
      <c r="N4" s="146"/>
      <c r="O4" s="146"/>
      <c r="P4" s="146"/>
      <c r="Q4" s="146"/>
      <c r="R4" s="142"/>
      <c r="S4" s="153">
        <f>SUM(T30:T49)</f>
        <v>0</v>
      </c>
      <c r="T4" s="146"/>
      <c r="U4" s="146"/>
      <c r="V4" s="146"/>
      <c r="W4" s="146"/>
      <c r="X4" s="142"/>
      <c r="Y4" s="3"/>
      <c r="Z4" s="3"/>
      <c r="AA4" s="3"/>
      <c r="AB4" s="3"/>
      <c r="AC4" s="3"/>
      <c r="AD4" s="3"/>
      <c r="AE4" s="3"/>
      <c r="AF4" s="3"/>
      <c r="AG4" s="3"/>
    </row>
    <row r="5" spans="1:33" ht="15.75" customHeight="1" x14ac:dyDescent="0.15">
      <c r="A5" s="1" t="s">
        <v>5</v>
      </c>
      <c r="B5" s="154">
        <f>B$2+B$4</f>
        <v>25000</v>
      </c>
      <c r="C5" s="146"/>
      <c r="D5" s="146"/>
      <c r="E5" s="146"/>
      <c r="F5" s="146"/>
      <c r="G5" s="154">
        <f>G$2+G$4</f>
        <v>600000</v>
      </c>
      <c r="H5" s="146"/>
      <c r="I5" s="146"/>
      <c r="J5" s="146"/>
      <c r="K5" s="146"/>
      <c r="L5" s="142"/>
      <c r="M5" s="154">
        <f>M$2+M$4</f>
        <v>1600000</v>
      </c>
      <c r="N5" s="146"/>
      <c r="O5" s="146"/>
      <c r="P5" s="146"/>
      <c r="Q5" s="146"/>
      <c r="R5" s="142"/>
      <c r="S5" s="154">
        <f>S$2+S$4</f>
        <v>1600000</v>
      </c>
      <c r="T5" s="146"/>
      <c r="U5" s="146"/>
      <c r="V5" s="146"/>
      <c r="W5" s="146"/>
      <c r="X5" s="142"/>
    </row>
    <row r="6" spans="1:33" ht="28" customHeight="1" x14ac:dyDescent="0.2">
      <c r="A6" s="101" t="s">
        <v>39</v>
      </c>
      <c r="B6" s="102" t="s">
        <v>45</v>
      </c>
      <c r="E6" s="127" t="s">
        <v>40</v>
      </c>
      <c r="F6" s="169">
        <v>1000</v>
      </c>
      <c r="G6" s="132" t="s">
        <v>42</v>
      </c>
      <c r="H6" s="133">
        <v>0</v>
      </c>
      <c r="I6" s="134" t="s">
        <v>40</v>
      </c>
      <c r="J6" s="169"/>
      <c r="K6" s="135"/>
      <c r="L6" s="1"/>
      <c r="M6" s="132" t="s">
        <v>42</v>
      </c>
      <c r="N6" s="133">
        <v>0.4</v>
      </c>
      <c r="O6" s="134" t="s">
        <v>40</v>
      </c>
      <c r="P6" s="169"/>
      <c r="Q6" s="135"/>
      <c r="R6" s="1"/>
      <c r="S6" s="132" t="s">
        <v>42</v>
      </c>
      <c r="T6" s="133">
        <v>0</v>
      </c>
      <c r="U6" s="134" t="s">
        <v>40</v>
      </c>
      <c r="V6" s="169">
        <v>0</v>
      </c>
      <c r="W6" s="135"/>
      <c r="X6" s="1"/>
    </row>
    <row r="7" spans="1:33" s="63" customFormat="1" ht="30" customHeight="1" x14ac:dyDescent="0.15">
      <c r="A7" s="56" t="s">
        <v>6</v>
      </c>
      <c r="B7" s="93" t="s">
        <v>7</v>
      </c>
      <c r="C7" s="94" t="s">
        <v>8</v>
      </c>
      <c r="D7" s="94" t="s">
        <v>37</v>
      </c>
      <c r="E7" s="94" t="s">
        <v>9</v>
      </c>
      <c r="F7" s="58" t="s">
        <v>10</v>
      </c>
      <c r="G7" s="95" t="s">
        <v>7</v>
      </c>
      <c r="H7" s="96" t="s">
        <v>8</v>
      </c>
      <c r="I7" s="96" t="s">
        <v>37</v>
      </c>
      <c r="J7" s="96" t="s">
        <v>9</v>
      </c>
      <c r="K7" s="138" t="s">
        <v>41</v>
      </c>
      <c r="L7" s="60" t="s">
        <v>10</v>
      </c>
      <c r="M7" s="97" t="s">
        <v>7</v>
      </c>
      <c r="N7" s="98" t="s">
        <v>8</v>
      </c>
      <c r="O7" s="98" t="s">
        <v>37</v>
      </c>
      <c r="P7" s="98" t="s">
        <v>9</v>
      </c>
      <c r="Q7" s="137" t="s">
        <v>41</v>
      </c>
      <c r="R7" s="61" t="s">
        <v>10</v>
      </c>
      <c r="S7" s="99" t="s">
        <v>7</v>
      </c>
      <c r="T7" s="100" t="s">
        <v>8</v>
      </c>
      <c r="U7" s="100" t="s">
        <v>37</v>
      </c>
      <c r="V7" s="100" t="s">
        <v>9</v>
      </c>
      <c r="W7" s="136" t="s">
        <v>41</v>
      </c>
      <c r="X7" s="62" t="s">
        <v>10</v>
      </c>
    </row>
    <row r="8" spans="1:33" ht="15.75" customHeight="1" x14ac:dyDescent="0.15">
      <c r="A8" s="6" t="s">
        <v>11</v>
      </c>
      <c r="B8" s="64">
        <f t="shared" ref="B8:B26" si="0">F8/B$3</f>
        <v>12500</v>
      </c>
      <c r="C8" s="66">
        <v>0</v>
      </c>
      <c r="D8" s="66">
        <v>0</v>
      </c>
      <c r="E8" s="7">
        <f t="shared" ref="E8:E26" si="1">F8-B8</f>
        <v>0</v>
      </c>
      <c r="F8" s="8">
        <v>12500</v>
      </c>
      <c r="G8" s="65">
        <f>IF(K8="X",L8/(G$3/(1+$H$6)),L8/$G$3)</f>
        <v>0</v>
      </c>
      <c r="H8" s="66">
        <v>0</v>
      </c>
      <c r="I8" s="66">
        <v>0</v>
      </c>
      <c r="J8" s="7">
        <f t="shared" ref="J8:J26" si="2">L8-G8</f>
        <v>0</v>
      </c>
      <c r="K8" s="7"/>
      <c r="L8" s="8">
        <v>0</v>
      </c>
      <c r="M8" s="65">
        <f t="shared" ref="M8:M17" si="3">IF(Q8="X",R8/(M$3/(1+$N$6)),R8/$M$3)</f>
        <v>0</v>
      </c>
      <c r="N8" s="67">
        <v>0</v>
      </c>
      <c r="O8" s="66">
        <v>0</v>
      </c>
      <c r="P8" s="7">
        <f t="shared" ref="P8:P26" si="4">R8-M8</f>
        <v>0</v>
      </c>
      <c r="Q8" s="7"/>
      <c r="R8" s="8">
        <v>0</v>
      </c>
      <c r="S8" s="65">
        <f>IF(W8="X",X8/(S$3/(1+$T$6)),X8/$S$3)</f>
        <v>0</v>
      </c>
      <c r="T8" s="66">
        <v>0</v>
      </c>
      <c r="U8" s="66">
        <v>0</v>
      </c>
      <c r="V8" s="7">
        <f t="shared" ref="V8:V26" si="5">X8-S8</f>
        <v>0</v>
      </c>
      <c r="W8" s="7"/>
      <c r="X8" s="53">
        <v>0</v>
      </c>
    </row>
    <row r="9" spans="1:33" ht="15.75" customHeight="1" x14ac:dyDescent="0.15">
      <c r="A9" s="9" t="s">
        <v>12</v>
      </c>
      <c r="B9" s="65">
        <f t="shared" si="0"/>
        <v>12500</v>
      </c>
      <c r="C9" s="67">
        <v>0</v>
      </c>
      <c r="D9" s="67">
        <v>0</v>
      </c>
      <c r="E9" s="10">
        <f t="shared" si="1"/>
        <v>0</v>
      </c>
      <c r="F9" s="11">
        <v>12500</v>
      </c>
      <c r="G9" s="65">
        <f t="shared" ref="G9:G26" si="6">IF(K9="X",L9/(G$3/(1+$H$6)),L9/$G$3)</f>
        <v>0</v>
      </c>
      <c r="H9" s="67">
        <v>0</v>
      </c>
      <c r="I9" s="67">
        <v>0</v>
      </c>
      <c r="J9" s="10">
        <f t="shared" si="2"/>
        <v>0</v>
      </c>
      <c r="K9" s="10"/>
      <c r="L9" s="11">
        <v>0</v>
      </c>
      <c r="M9" s="65">
        <f t="shared" si="3"/>
        <v>0</v>
      </c>
      <c r="N9" s="67">
        <v>0</v>
      </c>
      <c r="O9" s="67">
        <v>0</v>
      </c>
      <c r="P9" s="10">
        <f t="shared" si="4"/>
        <v>0</v>
      </c>
      <c r="Q9" s="10"/>
      <c r="R9" s="11">
        <v>0</v>
      </c>
      <c r="S9" s="65">
        <f t="shared" ref="S9:S26" si="7">IF(W9="X",X9/(S$3/(1+$T$6)),X9/$S$3)</f>
        <v>0</v>
      </c>
      <c r="T9" s="67">
        <v>0</v>
      </c>
      <c r="U9" s="67">
        <v>0</v>
      </c>
      <c r="V9" s="10">
        <f t="shared" si="5"/>
        <v>0</v>
      </c>
      <c r="W9" s="10"/>
      <c r="X9" s="54">
        <v>0</v>
      </c>
    </row>
    <row r="10" spans="1:33" ht="15.75" customHeight="1" x14ac:dyDescent="0.15">
      <c r="A10" s="9" t="s">
        <v>13</v>
      </c>
      <c r="B10" s="65">
        <f t="shared" si="0"/>
        <v>0</v>
      </c>
      <c r="C10" s="67">
        <v>0</v>
      </c>
      <c r="D10" s="67">
        <v>0</v>
      </c>
      <c r="E10" s="10">
        <f t="shared" si="1"/>
        <v>0</v>
      </c>
      <c r="F10" s="11">
        <v>0</v>
      </c>
      <c r="G10" s="65">
        <f t="shared" si="6"/>
        <v>0</v>
      </c>
      <c r="H10" s="67">
        <v>0</v>
      </c>
      <c r="I10" s="67">
        <v>0</v>
      </c>
      <c r="J10" s="10">
        <f t="shared" si="2"/>
        <v>0</v>
      </c>
      <c r="K10" s="10"/>
      <c r="L10" s="11">
        <v>0</v>
      </c>
      <c r="M10" s="65">
        <f t="shared" si="3"/>
        <v>0</v>
      </c>
      <c r="N10" s="67">
        <v>0</v>
      </c>
      <c r="O10" s="67">
        <v>0</v>
      </c>
      <c r="P10" s="10">
        <f t="shared" si="4"/>
        <v>0</v>
      </c>
      <c r="Q10" s="10"/>
      <c r="R10" s="11">
        <v>0</v>
      </c>
      <c r="S10" s="65">
        <f t="shared" si="7"/>
        <v>0</v>
      </c>
      <c r="T10" s="67">
        <v>0</v>
      </c>
      <c r="U10" s="67">
        <v>0</v>
      </c>
      <c r="V10" s="10">
        <f t="shared" si="5"/>
        <v>0</v>
      </c>
      <c r="W10" s="10"/>
      <c r="X10" s="54">
        <v>0</v>
      </c>
    </row>
    <row r="11" spans="1:33" ht="15.75" customHeight="1" x14ac:dyDescent="0.15">
      <c r="A11" s="9" t="s">
        <v>14</v>
      </c>
      <c r="B11" s="65">
        <f t="shared" si="0"/>
        <v>0</v>
      </c>
      <c r="C11" s="67">
        <v>0</v>
      </c>
      <c r="D11" s="67">
        <v>0</v>
      </c>
      <c r="E11" s="10">
        <f t="shared" si="1"/>
        <v>0</v>
      </c>
      <c r="F11" s="11">
        <v>0</v>
      </c>
      <c r="G11" s="65">
        <f t="shared" si="6"/>
        <v>0</v>
      </c>
      <c r="H11" s="67">
        <v>0</v>
      </c>
      <c r="I11" s="67">
        <v>0</v>
      </c>
      <c r="J11" s="10">
        <f t="shared" si="2"/>
        <v>0</v>
      </c>
      <c r="K11" s="10"/>
      <c r="L11" s="11">
        <v>0</v>
      </c>
      <c r="M11" s="65">
        <f t="shared" si="3"/>
        <v>0</v>
      </c>
      <c r="N11" s="67">
        <v>0</v>
      </c>
      <c r="O11" s="67">
        <v>0</v>
      </c>
      <c r="P11" s="10">
        <f t="shared" si="4"/>
        <v>0</v>
      </c>
      <c r="Q11" s="10"/>
      <c r="R11" s="11">
        <v>0</v>
      </c>
      <c r="S11" s="65">
        <f t="shared" si="7"/>
        <v>0</v>
      </c>
      <c r="T11" s="67">
        <v>0</v>
      </c>
      <c r="U11" s="67">
        <v>0</v>
      </c>
      <c r="V11" s="10">
        <f t="shared" si="5"/>
        <v>0</v>
      </c>
      <c r="W11" s="10"/>
      <c r="X11" s="54">
        <v>0</v>
      </c>
    </row>
    <row r="12" spans="1:33" ht="15.75" customHeight="1" x14ac:dyDescent="0.15">
      <c r="A12" s="9" t="s">
        <v>35</v>
      </c>
      <c r="B12" s="65">
        <f t="shared" si="0"/>
        <v>0</v>
      </c>
      <c r="C12" s="67">
        <v>0</v>
      </c>
      <c r="D12" s="67">
        <v>0</v>
      </c>
      <c r="E12" s="10">
        <f t="shared" si="1"/>
        <v>0</v>
      </c>
      <c r="F12" s="11">
        <v>0</v>
      </c>
      <c r="G12" s="65">
        <f t="shared" si="6"/>
        <v>0</v>
      </c>
      <c r="H12" s="67">
        <v>0</v>
      </c>
      <c r="I12" s="67">
        <v>0</v>
      </c>
      <c r="J12" s="10">
        <f t="shared" si="2"/>
        <v>0</v>
      </c>
      <c r="K12" s="10"/>
      <c r="L12" s="11">
        <v>0</v>
      </c>
      <c r="M12" s="65">
        <f t="shared" si="3"/>
        <v>0</v>
      </c>
      <c r="N12" s="67">
        <v>0</v>
      </c>
      <c r="O12" s="67">
        <v>0</v>
      </c>
      <c r="P12" s="10">
        <f t="shared" si="4"/>
        <v>0</v>
      </c>
      <c r="Q12" s="10"/>
      <c r="R12" s="11">
        <v>0</v>
      </c>
      <c r="S12" s="65">
        <f t="shared" si="7"/>
        <v>0</v>
      </c>
      <c r="T12" s="67">
        <v>0</v>
      </c>
      <c r="U12" s="67">
        <v>0</v>
      </c>
      <c r="V12" s="10">
        <f t="shared" si="5"/>
        <v>0</v>
      </c>
      <c r="W12" s="10"/>
      <c r="X12" s="54">
        <v>0</v>
      </c>
    </row>
    <row r="13" spans="1:33" ht="15.75" customHeight="1" x14ac:dyDescent="0.15">
      <c r="A13" s="9" t="s">
        <v>15</v>
      </c>
      <c r="B13" s="65">
        <f t="shared" si="0"/>
        <v>0</v>
      </c>
      <c r="C13" s="67">
        <v>0</v>
      </c>
      <c r="D13" s="67">
        <v>0</v>
      </c>
      <c r="E13" s="10">
        <f t="shared" si="1"/>
        <v>0</v>
      </c>
      <c r="F13" s="11">
        <v>0</v>
      </c>
      <c r="G13" s="65">
        <f t="shared" si="6"/>
        <v>2600</v>
      </c>
      <c r="H13" s="67">
        <v>0</v>
      </c>
      <c r="I13" s="67">
        <v>0</v>
      </c>
      <c r="J13" s="10">
        <f t="shared" si="2"/>
        <v>47400</v>
      </c>
      <c r="K13" s="10"/>
      <c r="L13" s="11">
        <v>50000</v>
      </c>
      <c r="M13" s="65">
        <f t="shared" si="3"/>
        <v>0</v>
      </c>
      <c r="N13" s="67">
        <v>0</v>
      </c>
      <c r="O13" s="67">
        <v>0</v>
      </c>
      <c r="P13" s="10">
        <f t="shared" si="4"/>
        <v>0</v>
      </c>
      <c r="Q13" s="10"/>
      <c r="R13" s="11">
        <v>0</v>
      </c>
      <c r="S13" s="65">
        <f t="shared" si="7"/>
        <v>0</v>
      </c>
      <c r="T13" s="67">
        <v>0</v>
      </c>
      <c r="U13" s="67">
        <v>0</v>
      </c>
      <c r="V13" s="10">
        <f t="shared" si="5"/>
        <v>0</v>
      </c>
      <c r="W13" s="10"/>
      <c r="X13" s="54">
        <v>0</v>
      </c>
    </row>
    <row r="14" spans="1:33" ht="15.75" customHeight="1" x14ac:dyDescent="0.15">
      <c r="A14" s="9" t="s">
        <v>16</v>
      </c>
      <c r="B14" s="65">
        <f t="shared" si="0"/>
        <v>0</v>
      </c>
      <c r="C14" s="67">
        <v>0</v>
      </c>
      <c r="D14" s="67">
        <v>0</v>
      </c>
      <c r="E14" s="10">
        <f t="shared" si="1"/>
        <v>0</v>
      </c>
      <c r="F14" s="11">
        <v>0</v>
      </c>
      <c r="G14" s="65">
        <f t="shared" si="6"/>
        <v>2600</v>
      </c>
      <c r="H14" s="67">
        <v>0</v>
      </c>
      <c r="I14" s="67">
        <v>0</v>
      </c>
      <c r="J14" s="10">
        <f t="shared" si="2"/>
        <v>47400</v>
      </c>
      <c r="K14" s="10"/>
      <c r="L14" s="11">
        <v>50000</v>
      </c>
      <c r="M14" s="65">
        <f t="shared" si="3"/>
        <v>0</v>
      </c>
      <c r="N14" s="67">
        <v>0</v>
      </c>
      <c r="O14" s="67">
        <v>0</v>
      </c>
      <c r="P14" s="10">
        <f t="shared" si="4"/>
        <v>0</v>
      </c>
      <c r="Q14" s="10"/>
      <c r="R14" s="11">
        <v>0</v>
      </c>
      <c r="S14" s="65">
        <f t="shared" si="7"/>
        <v>0</v>
      </c>
      <c r="T14" s="67">
        <v>0</v>
      </c>
      <c r="U14" s="67">
        <v>0</v>
      </c>
      <c r="V14" s="10">
        <f t="shared" si="5"/>
        <v>0</v>
      </c>
      <c r="W14" s="10"/>
      <c r="X14" s="54">
        <v>0</v>
      </c>
    </row>
    <row r="15" spans="1:33" ht="15.75" customHeight="1" x14ac:dyDescent="0.15">
      <c r="A15" s="9" t="s">
        <v>17</v>
      </c>
      <c r="B15" s="65">
        <f t="shared" si="0"/>
        <v>0</v>
      </c>
      <c r="C15" s="67">
        <v>0</v>
      </c>
      <c r="D15" s="67">
        <v>0</v>
      </c>
      <c r="E15" s="10">
        <f t="shared" si="1"/>
        <v>0</v>
      </c>
      <c r="F15" s="11">
        <v>0</v>
      </c>
      <c r="G15" s="65">
        <f t="shared" si="6"/>
        <v>0</v>
      </c>
      <c r="H15" s="67">
        <v>0</v>
      </c>
      <c r="I15" s="67">
        <v>500</v>
      </c>
      <c r="J15" s="10">
        <f t="shared" si="2"/>
        <v>0</v>
      </c>
      <c r="K15" s="10"/>
      <c r="L15" s="11">
        <v>0</v>
      </c>
      <c r="M15" s="65">
        <f t="shared" si="3"/>
        <v>601.06666666666661</v>
      </c>
      <c r="N15" s="67">
        <v>0</v>
      </c>
      <c r="O15" s="67">
        <v>0</v>
      </c>
      <c r="P15" s="10">
        <f t="shared" si="4"/>
        <v>19398.933333333334</v>
      </c>
      <c r="Q15" s="10" t="s">
        <v>46</v>
      </c>
      <c r="R15" s="11">
        <v>20000</v>
      </c>
      <c r="S15" s="65">
        <f t="shared" si="7"/>
        <v>0</v>
      </c>
      <c r="T15" s="67">
        <v>0</v>
      </c>
      <c r="U15" s="67">
        <v>0</v>
      </c>
      <c r="V15" s="10">
        <f t="shared" si="5"/>
        <v>0</v>
      </c>
      <c r="W15" s="10"/>
      <c r="X15" s="54">
        <v>0</v>
      </c>
    </row>
    <row r="16" spans="1:33" ht="15.75" customHeight="1" x14ac:dyDescent="0.15">
      <c r="A16" s="9" t="s">
        <v>18</v>
      </c>
      <c r="B16" s="65">
        <f t="shared" si="0"/>
        <v>0</v>
      </c>
      <c r="C16" s="67">
        <v>0</v>
      </c>
      <c r="D16" s="67">
        <v>0</v>
      </c>
      <c r="E16" s="10">
        <f t="shared" si="1"/>
        <v>0</v>
      </c>
      <c r="F16" s="11">
        <v>0</v>
      </c>
      <c r="G16" s="65">
        <f t="shared" si="6"/>
        <v>0</v>
      </c>
      <c r="H16" s="67">
        <v>0</v>
      </c>
      <c r="I16" s="67">
        <v>0</v>
      </c>
      <c r="J16" s="10">
        <f t="shared" si="2"/>
        <v>0</v>
      </c>
      <c r="K16" s="10"/>
      <c r="L16" s="11">
        <v>0</v>
      </c>
      <c r="M16" s="65">
        <f t="shared" si="3"/>
        <v>1073.3333333333333</v>
      </c>
      <c r="N16" s="67">
        <v>0</v>
      </c>
      <c r="O16" s="67">
        <v>0</v>
      </c>
      <c r="P16" s="10">
        <f t="shared" si="4"/>
        <v>48926.666666666664</v>
      </c>
      <c r="Q16" s="10"/>
      <c r="R16" s="11">
        <v>50000</v>
      </c>
      <c r="S16" s="65">
        <f t="shared" si="7"/>
        <v>0</v>
      </c>
      <c r="T16" s="67">
        <v>0</v>
      </c>
      <c r="U16" s="67">
        <v>0</v>
      </c>
      <c r="V16" s="10">
        <f t="shared" si="5"/>
        <v>0</v>
      </c>
      <c r="W16" s="10"/>
      <c r="X16" s="54">
        <v>0</v>
      </c>
    </row>
    <row r="17" spans="1:24" ht="15.75" customHeight="1" x14ac:dyDescent="0.15">
      <c r="A17" s="9" t="s">
        <v>19</v>
      </c>
      <c r="B17" s="65">
        <f t="shared" si="0"/>
        <v>0</v>
      </c>
      <c r="C17" s="67">
        <v>0</v>
      </c>
      <c r="D17" s="67">
        <v>0</v>
      </c>
      <c r="E17" s="10">
        <f t="shared" si="1"/>
        <v>0</v>
      </c>
      <c r="F17" s="11">
        <v>0</v>
      </c>
      <c r="G17" s="65">
        <f t="shared" si="6"/>
        <v>0</v>
      </c>
      <c r="H17" s="67">
        <v>0</v>
      </c>
      <c r="I17" s="67">
        <v>0</v>
      </c>
      <c r="J17" s="10">
        <f t="shared" si="2"/>
        <v>0</v>
      </c>
      <c r="K17" s="10"/>
      <c r="L17" s="11">
        <v>0</v>
      </c>
      <c r="M17" s="65">
        <f t="shared" si="3"/>
        <v>214.66666666666666</v>
      </c>
      <c r="N17" s="67">
        <v>0</v>
      </c>
      <c r="O17" s="67">
        <v>0</v>
      </c>
      <c r="P17" s="10">
        <f t="shared" si="4"/>
        <v>9785.3333333333339</v>
      </c>
      <c r="Q17" s="10"/>
      <c r="R17" s="11">
        <v>10000</v>
      </c>
      <c r="S17" s="65">
        <f t="shared" si="7"/>
        <v>0</v>
      </c>
      <c r="T17" s="67">
        <v>0</v>
      </c>
      <c r="U17" s="67">
        <v>0</v>
      </c>
      <c r="V17" s="10">
        <f t="shared" si="5"/>
        <v>0</v>
      </c>
      <c r="W17" s="10"/>
      <c r="X17" s="54">
        <v>0</v>
      </c>
    </row>
    <row r="18" spans="1:24" ht="15.75" customHeight="1" x14ac:dyDescent="0.15">
      <c r="A18" s="9" t="s">
        <v>20</v>
      </c>
      <c r="B18" s="65">
        <f t="shared" si="0"/>
        <v>0</v>
      </c>
      <c r="C18" s="67">
        <v>0</v>
      </c>
      <c r="D18" s="67">
        <v>0</v>
      </c>
      <c r="E18" s="10">
        <f t="shared" si="1"/>
        <v>0</v>
      </c>
      <c r="F18" s="11">
        <v>0</v>
      </c>
      <c r="G18" s="65">
        <f t="shared" si="6"/>
        <v>0</v>
      </c>
      <c r="H18" s="67">
        <v>0</v>
      </c>
      <c r="I18" s="67">
        <v>0</v>
      </c>
      <c r="J18" s="10">
        <f t="shared" si="2"/>
        <v>0</v>
      </c>
      <c r="K18" s="10"/>
      <c r="L18" s="11">
        <v>0</v>
      </c>
      <c r="M18" s="65">
        <f>IF(Q18="X",R18/(M$3/(1+$N$6)),R18/$M$3)</f>
        <v>429.33333333333331</v>
      </c>
      <c r="N18" s="67">
        <v>0</v>
      </c>
      <c r="O18" s="67">
        <v>0</v>
      </c>
      <c r="P18" s="10">
        <f t="shared" si="4"/>
        <v>19570.666666666668</v>
      </c>
      <c r="Q18" s="10"/>
      <c r="R18" s="11">
        <v>20000</v>
      </c>
      <c r="S18" s="65">
        <f t="shared" si="7"/>
        <v>0</v>
      </c>
      <c r="T18" s="67">
        <v>0</v>
      </c>
      <c r="U18" s="67">
        <v>0</v>
      </c>
      <c r="V18" s="10">
        <f t="shared" si="5"/>
        <v>0</v>
      </c>
      <c r="W18" s="10"/>
      <c r="X18" s="54">
        <v>0</v>
      </c>
    </row>
    <row r="19" spans="1:24" ht="15.75" customHeight="1" x14ac:dyDescent="0.15">
      <c r="A19" s="9" t="s">
        <v>21</v>
      </c>
      <c r="B19" s="65">
        <f t="shared" si="0"/>
        <v>0</v>
      </c>
      <c r="C19" s="67">
        <v>0</v>
      </c>
      <c r="D19" s="67">
        <v>0</v>
      </c>
      <c r="E19" s="10">
        <f t="shared" si="1"/>
        <v>0</v>
      </c>
      <c r="F19" s="11">
        <v>0</v>
      </c>
      <c r="G19" s="65">
        <f t="shared" si="6"/>
        <v>0</v>
      </c>
      <c r="H19" s="67">
        <v>0</v>
      </c>
      <c r="I19" s="67">
        <v>0</v>
      </c>
      <c r="J19" s="10">
        <f t="shared" si="2"/>
        <v>0</v>
      </c>
      <c r="K19" s="10"/>
      <c r="L19" s="11">
        <v>0</v>
      </c>
      <c r="M19" s="65">
        <f t="shared" ref="M19:M26" si="8">IF(Q19="X",R19/(M$3/(1+$N$6)),R19/$M$3)</f>
        <v>0</v>
      </c>
      <c r="N19" s="67">
        <v>0</v>
      </c>
      <c r="O19" s="67">
        <v>0</v>
      </c>
      <c r="P19" s="10">
        <f t="shared" si="4"/>
        <v>0</v>
      </c>
      <c r="Q19" s="10"/>
      <c r="R19" s="11">
        <v>0</v>
      </c>
      <c r="S19" s="65">
        <f t="shared" si="7"/>
        <v>0</v>
      </c>
      <c r="T19" s="67">
        <v>0</v>
      </c>
      <c r="U19" s="67">
        <v>0</v>
      </c>
      <c r="V19" s="10">
        <f t="shared" si="5"/>
        <v>0</v>
      </c>
      <c r="W19" s="10"/>
      <c r="X19" s="54">
        <v>0</v>
      </c>
    </row>
    <row r="20" spans="1:24" ht="15.75" customHeight="1" x14ac:dyDescent="0.15">
      <c r="A20" s="9" t="s">
        <v>22</v>
      </c>
      <c r="B20" s="65">
        <f t="shared" si="0"/>
        <v>0</v>
      </c>
      <c r="C20" s="67">
        <v>0</v>
      </c>
      <c r="D20" s="67">
        <v>0</v>
      </c>
      <c r="E20" s="10">
        <f t="shared" si="1"/>
        <v>0</v>
      </c>
      <c r="F20" s="11">
        <v>0</v>
      </c>
      <c r="G20" s="65">
        <f t="shared" si="6"/>
        <v>0</v>
      </c>
      <c r="H20" s="67">
        <v>0</v>
      </c>
      <c r="I20" s="67">
        <v>0</v>
      </c>
      <c r="J20" s="10">
        <f t="shared" si="2"/>
        <v>0</v>
      </c>
      <c r="K20" s="10"/>
      <c r="L20" s="11">
        <v>0</v>
      </c>
      <c r="M20" s="65">
        <f t="shared" si="8"/>
        <v>0</v>
      </c>
      <c r="N20" s="67">
        <v>0</v>
      </c>
      <c r="O20" s="67">
        <v>0</v>
      </c>
      <c r="P20" s="10">
        <f t="shared" si="4"/>
        <v>0</v>
      </c>
      <c r="Q20" s="10"/>
      <c r="R20" s="11">
        <v>0</v>
      </c>
      <c r="S20" s="65">
        <f t="shared" si="7"/>
        <v>0</v>
      </c>
      <c r="T20" s="67">
        <v>0</v>
      </c>
      <c r="U20" s="67">
        <v>0</v>
      </c>
      <c r="V20" s="10">
        <f t="shared" si="5"/>
        <v>0</v>
      </c>
      <c r="W20" s="10"/>
      <c r="X20" s="54">
        <v>0</v>
      </c>
    </row>
    <row r="21" spans="1:24" ht="15.75" customHeight="1" x14ac:dyDescent="0.15">
      <c r="A21" s="9" t="s">
        <v>23</v>
      </c>
      <c r="B21" s="65">
        <f t="shared" si="0"/>
        <v>0</v>
      </c>
      <c r="C21" s="67">
        <v>0</v>
      </c>
      <c r="D21" s="67">
        <v>0</v>
      </c>
      <c r="E21" s="10">
        <f t="shared" si="1"/>
        <v>0</v>
      </c>
      <c r="F21" s="11">
        <v>0</v>
      </c>
      <c r="G21" s="65">
        <f t="shared" si="6"/>
        <v>0</v>
      </c>
      <c r="H21" s="67">
        <v>0</v>
      </c>
      <c r="I21" s="67">
        <v>0</v>
      </c>
      <c r="J21" s="10">
        <f t="shared" si="2"/>
        <v>0</v>
      </c>
      <c r="K21" s="10"/>
      <c r="L21" s="11">
        <v>0</v>
      </c>
      <c r="M21" s="65">
        <f t="shared" si="8"/>
        <v>0</v>
      </c>
      <c r="N21" s="67">
        <v>0</v>
      </c>
      <c r="O21" s="67">
        <v>0</v>
      </c>
      <c r="P21" s="10">
        <f t="shared" si="4"/>
        <v>0</v>
      </c>
      <c r="Q21" s="10"/>
      <c r="R21" s="11">
        <v>0</v>
      </c>
      <c r="S21" s="65">
        <f t="shared" si="7"/>
        <v>0</v>
      </c>
      <c r="T21" s="67">
        <v>0</v>
      </c>
      <c r="U21" s="67">
        <v>0</v>
      </c>
      <c r="V21" s="10">
        <f t="shared" si="5"/>
        <v>0</v>
      </c>
      <c r="W21" s="10"/>
      <c r="X21" s="54">
        <v>0</v>
      </c>
    </row>
    <row r="22" spans="1:24" ht="15.75" customHeight="1" x14ac:dyDescent="0.15">
      <c r="A22" s="9" t="s">
        <v>24</v>
      </c>
      <c r="B22" s="65">
        <f t="shared" si="0"/>
        <v>0</v>
      </c>
      <c r="C22" s="67">
        <v>0</v>
      </c>
      <c r="D22" s="67">
        <v>0</v>
      </c>
      <c r="E22" s="10">
        <f t="shared" si="1"/>
        <v>0</v>
      </c>
      <c r="F22" s="11">
        <v>0</v>
      </c>
      <c r="G22" s="65">
        <f t="shared" si="6"/>
        <v>0</v>
      </c>
      <c r="H22" s="67">
        <v>0</v>
      </c>
      <c r="I22" s="67">
        <v>0</v>
      </c>
      <c r="J22" s="10">
        <f t="shared" si="2"/>
        <v>0</v>
      </c>
      <c r="K22" s="10"/>
      <c r="L22" s="11">
        <v>0</v>
      </c>
      <c r="M22" s="65">
        <f t="shared" si="8"/>
        <v>0</v>
      </c>
      <c r="N22" s="67">
        <v>0</v>
      </c>
      <c r="O22" s="67">
        <v>0</v>
      </c>
      <c r="P22" s="10">
        <f t="shared" si="4"/>
        <v>0</v>
      </c>
      <c r="Q22" s="10"/>
      <c r="R22" s="11">
        <v>0</v>
      </c>
      <c r="S22" s="65">
        <f t="shared" si="7"/>
        <v>0</v>
      </c>
      <c r="T22" s="67">
        <v>0</v>
      </c>
      <c r="U22" s="67">
        <v>0</v>
      </c>
      <c r="V22" s="10">
        <f t="shared" si="5"/>
        <v>0</v>
      </c>
      <c r="W22" s="10"/>
      <c r="X22" s="54">
        <v>0</v>
      </c>
    </row>
    <row r="23" spans="1:24" ht="15.75" customHeight="1" x14ac:dyDescent="0.15">
      <c r="A23" s="9" t="s">
        <v>25</v>
      </c>
      <c r="B23" s="65">
        <f t="shared" si="0"/>
        <v>0</v>
      </c>
      <c r="C23" s="67">
        <v>0</v>
      </c>
      <c r="D23" s="67">
        <v>0</v>
      </c>
      <c r="E23" s="10">
        <f t="shared" si="1"/>
        <v>0</v>
      </c>
      <c r="F23" s="11">
        <v>0</v>
      </c>
      <c r="G23" s="65">
        <f t="shared" si="6"/>
        <v>0</v>
      </c>
      <c r="H23" s="67">
        <v>0</v>
      </c>
      <c r="I23" s="67">
        <v>0</v>
      </c>
      <c r="J23" s="10">
        <f t="shared" si="2"/>
        <v>0</v>
      </c>
      <c r="K23" s="10"/>
      <c r="L23" s="11">
        <v>0</v>
      </c>
      <c r="M23" s="65">
        <f t="shared" si="8"/>
        <v>0</v>
      </c>
      <c r="N23" s="67">
        <v>0</v>
      </c>
      <c r="O23" s="67">
        <v>0</v>
      </c>
      <c r="P23" s="10">
        <f t="shared" si="4"/>
        <v>0</v>
      </c>
      <c r="Q23" s="10"/>
      <c r="R23" s="11">
        <v>0</v>
      </c>
      <c r="S23" s="65">
        <f t="shared" si="7"/>
        <v>0</v>
      </c>
      <c r="T23" s="67">
        <v>0</v>
      </c>
      <c r="U23" s="67">
        <v>0</v>
      </c>
      <c r="V23" s="10">
        <f t="shared" si="5"/>
        <v>0</v>
      </c>
      <c r="W23" s="10"/>
      <c r="X23" s="54">
        <v>0</v>
      </c>
    </row>
    <row r="24" spans="1:24" ht="15.75" customHeight="1" x14ac:dyDescent="0.15">
      <c r="A24" s="9" t="s">
        <v>26</v>
      </c>
      <c r="B24" s="65">
        <f t="shared" si="0"/>
        <v>0</v>
      </c>
      <c r="C24" s="67">
        <v>0</v>
      </c>
      <c r="D24" s="67">
        <v>0</v>
      </c>
      <c r="E24" s="10">
        <f t="shared" si="1"/>
        <v>0</v>
      </c>
      <c r="F24" s="11">
        <v>0</v>
      </c>
      <c r="G24" s="65">
        <f t="shared" si="6"/>
        <v>0</v>
      </c>
      <c r="H24" s="67">
        <v>0</v>
      </c>
      <c r="I24" s="67">
        <v>0</v>
      </c>
      <c r="J24" s="10">
        <f t="shared" si="2"/>
        <v>0</v>
      </c>
      <c r="K24" s="10"/>
      <c r="L24" s="11">
        <v>0</v>
      </c>
      <c r="M24" s="65">
        <f t="shared" si="8"/>
        <v>0</v>
      </c>
      <c r="N24" s="67">
        <v>0</v>
      </c>
      <c r="O24" s="67">
        <v>0</v>
      </c>
      <c r="P24" s="10">
        <f t="shared" si="4"/>
        <v>0</v>
      </c>
      <c r="Q24" s="10"/>
      <c r="R24" s="11">
        <v>0</v>
      </c>
      <c r="S24" s="65">
        <f t="shared" si="7"/>
        <v>0</v>
      </c>
      <c r="T24" s="67">
        <v>0</v>
      </c>
      <c r="U24" s="67">
        <v>0</v>
      </c>
      <c r="V24" s="10">
        <f t="shared" si="5"/>
        <v>0</v>
      </c>
      <c r="W24" s="10"/>
      <c r="X24" s="54">
        <v>0</v>
      </c>
    </row>
    <row r="25" spans="1:24" ht="15.75" customHeight="1" x14ac:dyDescent="0.15">
      <c r="A25" s="9" t="s">
        <v>27</v>
      </c>
      <c r="B25" s="65">
        <f t="shared" si="0"/>
        <v>0</v>
      </c>
      <c r="C25" s="67">
        <v>0</v>
      </c>
      <c r="D25" s="67">
        <v>0</v>
      </c>
      <c r="E25" s="10">
        <f t="shared" si="1"/>
        <v>0</v>
      </c>
      <c r="F25" s="11">
        <v>0</v>
      </c>
      <c r="G25" s="65">
        <f t="shared" si="6"/>
        <v>0</v>
      </c>
      <c r="H25" s="67">
        <v>0</v>
      </c>
      <c r="I25" s="67">
        <v>0</v>
      </c>
      <c r="J25" s="10">
        <f t="shared" si="2"/>
        <v>0</v>
      </c>
      <c r="K25" s="10"/>
      <c r="L25" s="11">
        <v>0</v>
      </c>
      <c r="M25" s="65">
        <f t="shared" si="8"/>
        <v>0</v>
      </c>
      <c r="N25" s="67">
        <v>0</v>
      </c>
      <c r="O25" s="67">
        <v>0</v>
      </c>
      <c r="P25" s="10">
        <f t="shared" si="4"/>
        <v>0</v>
      </c>
      <c r="Q25" s="10"/>
      <c r="R25" s="11">
        <v>0</v>
      </c>
      <c r="S25" s="65">
        <f t="shared" si="7"/>
        <v>0</v>
      </c>
      <c r="T25" s="67">
        <v>0</v>
      </c>
      <c r="U25" s="67">
        <v>0</v>
      </c>
      <c r="V25" s="10">
        <f t="shared" si="5"/>
        <v>0</v>
      </c>
      <c r="W25" s="10"/>
      <c r="X25" s="54">
        <v>0</v>
      </c>
    </row>
    <row r="26" spans="1:24" ht="15.75" customHeight="1" x14ac:dyDescent="0.15">
      <c r="A26" s="9" t="s">
        <v>28</v>
      </c>
      <c r="B26" s="65">
        <f t="shared" si="0"/>
        <v>0</v>
      </c>
      <c r="C26" s="67">
        <v>0</v>
      </c>
      <c r="D26" s="67">
        <v>0</v>
      </c>
      <c r="E26" s="10">
        <f t="shared" si="1"/>
        <v>0</v>
      </c>
      <c r="F26" s="11">
        <v>0</v>
      </c>
      <c r="G26" s="65">
        <f t="shared" si="6"/>
        <v>0</v>
      </c>
      <c r="H26" s="67">
        <v>0</v>
      </c>
      <c r="I26" s="67">
        <v>0</v>
      </c>
      <c r="J26" s="10">
        <f t="shared" si="2"/>
        <v>0</v>
      </c>
      <c r="K26" s="10"/>
      <c r="L26" s="11">
        <v>0</v>
      </c>
      <c r="M26" s="65">
        <f t="shared" si="8"/>
        <v>0</v>
      </c>
      <c r="N26" s="67">
        <v>0</v>
      </c>
      <c r="O26" s="67">
        <v>0</v>
      </c>
      <c r="P26" s="10">
        <f t="shared" si="4"/>
        <v>0</v>
      </c>
      <c r="Q26" s="10"/>
      <c r="R26" s="11">
        <v>0</v>
      </c>
      <c r="S26" s="65">
        <f t="shared" si="7"/>
        <v>0</v>
      </c>
      <c r="T26" s="67">
        <v>0</v>
      </c>
      <c r="U26" s="67">
        <v>0</v>
      </c>
      <c r="V26" s="10">
        <f t="shared" si="5"/>
        <v>0</v>
      </c>
      <c r="W26" s="10"/>
      <c r="X26" s="54">
        <v>0</v>
      </c>
    </row>
    <row r="27" spans="1:24" ht="15.75" customHeight="1" x14ac:dyDescent="0.15">
      <c r="A27" s="9" t="s">
        <v>47</v>
      </c>
      <c r="B27" s="65"/>
      <c r="C27" s="67"/>
      <c r="D27" s="67">
        <f>F6-SUM(D8:D26)</f>
        <v>1000</v>
      </c>
      <c r="E27" s="10"/>
      <c r="F27" s="11"/>
      <c r="G27" s="65"/>
      <c r="H27" s="67"/>
      <c r="I27" s="67">
        <f>J6-SUM(I8:I26)+D27</f>
        <v>500</v>
      </c>
      <c r="J27" s="10"/>
      <c r="K27" s="10"/>
      <c r="L27" s="11"/>
      <c r="M27" s="65"/>
      <c r="N27" s="67"/>
      <c r="O27" s="67">
        <f>P6-SUM(O8:O26)+I27</f>
        <v>500</v>
      </c>
      <c r="P27" s="10"/>
      <c r="Q27" s="10"/>
      <c r="R27" s="11"/>
      <c r="S27" s="65"/>
      <c r="T27" s="67"/>
      <c r="U27" s="67">
        <f>V6-SUM(U8:U26)+O27</f>
        <v>500</v>
      </c>
      <c r="V27" s="10"/>
      <c r="W27" s="10"/>
      <c r="X27" s="54"/>
    </row>
    <row r="28" spans="1:24" s="129" customFormat="1" ht="15.75" customHeight="1" x14ac:dyDescent="0.15">
      <c r="A28" s="128" t="s">
        <v>34</v>
      </c>
      <c r="B28" s="130">
        <f t="shared" ref="B28:T28" si="9">SUM(B8:B27)</f>
        <v>25000</v>
      </c>
      <c r="C28" s="130">
        <f t="shared" si="9"/>
        <v>0</v>
      </c>
      <c r="D28" s="130">
        <f t="shared" si="9"/>
        <v>1000</v>
      </c>
      <c r="E28" s="130">
        <f t="shared" si="9"/>
        <v>0</v>
      </c>
      <c r="F28" s="130">
        <f t="shared" si="9"/>
        <v>25000</v>
      </c>
      <c r="G28" s="130">
        <f t="shared" si="9"/>
        <v>5200</v>
      </c>
      <c r="H28" s="130">
        <f t="shared" si="9"/>
        <v>0</v>
      </c>
      <c r="I28" s="130">
        <f t="shared" si="9"/>
        <v>1000</v>
      </c>
      <c r="J28" s="130">
        <f t="shared" si="9"/>
        <v>94800</v>
      </c>
      <c r="K28" s="130"/>
      <c r="L28" s="130">
        <f t="shared" si="9"/>
        <v>100000</v>
      </c>
      <c r="M28" s="130">
        <f t="shared" si="9"/>
        <v>2318.4</v>
      </c>
      <c r="N28" s="130">
        <f t="shared" si="9"/>
        <v>0</v>
      </c>
      <c r="O28" s="130">
        <f>SUM(O8:O27)</f>
        <v>500</v>
      </c>
      <c r="P28" s="130">
        <f t="shared" si="9"/>
        <v>97681.600000000006</v>
      </c>
      <c r="Q28" s="130"/>
      <c r="R28" s="130">
        <f t="shared" si="9"/>
        <v>100000</v>
      </c>
      <c r="S28" s="130">
        <f t="shared" si="9"/>
        <v>0</v>
      </c>
      <c r="T28" s="130">
        <f t="shared" si="9"/>
        <v>0</v>
      </c>
      <c r="U28" s="130">
        <f>SUM(U8:U27)</f>
        <v>500</v>
      </c>
      <c r="V28" s="130">
        <v>1</v>
      </c>
      <c r="W28" s="130"/>
      <c r="X28" s="130">
        <f>SUM(X8:X27)</f>
        <v>0</v>
      </c>
    </row>
    <row r="29" spans="1:24" s="63" customFormat="1" ht="28" customHeight="1" x14ac:dyDescent="0.15">
      <c r="A29" s="92" t="s">
        <v>29</v>
      </c>
      <c r="B29" s="93" t="s">
        <v>30</v>
      </c>
      <c r="C29" s="94" t="s">
        <v>31</v>
      </c>
      <c r="D29" s="94" t="s">
        <v>38</v>
      </c>
      <c r="E29" s="57" t="s">
        <v>32</v>
      </c>
      <c r="F29" s="58" t="s">
        <v>33</v>
      </c>
      <c r="G29" s="95" t="s">
        <v>30</v>
      </c>
      <c r="H29" s="96" t="s">
        <v>31</v>
      </c>
      <c r="I29" s="96" t="s">
        <v>38</v>
      </c>
      <c r="J29" s="59" t="s">
        <v>32</v>
      </c>
      <c r="K29" s="59"/>
      <c r="L29" s="60" t="s">
        <v>33</v>
      </c>
      <c r="M29" s="97" t="s">
        <v>30</v>
      </c>
      <c r="N29" s="98" t="s">
        <v>31</v>
      </c>
      <c r="O29" s="98" t="s">
        <v>38</v>
      </c>
      <c r="P29" s="98" t="s">
        <v>32</v>
      </c>
      <c r="Q29" s="137"/>
      <c r="R29" s="61" t="s">
        <v>33</v>
      </c>
      <c r="S29" s="99" t="s">
        <v>30</v>
      </c>
      <c r="T29" s="100" t="s">
        <v>31</v>
      </c>
      <c r="U29" s="100" t="s">
        <v>38</v>
      </c>
      <c r="V29" s="100" t="s">
        <v>32</v>
      </c>
      <c r="W29" s="136"/>
      <c r="X29" s="62" t="s">
        <v>33</v>
      </c>
    </row>
    <row r="30" spans="1:24" ht="15.75" customHeight="1" x14ac:dyDescent="0.15">
      <c r="A30" s="12" t="str">
        <f t="shared" ref="A30" si="10">A8</f>
        <v>Founder A</v>
      </c>
      <c r="B30" s="68">
        <f>IF($B$6="yes",B8+C8+D8,B8+C8)</f>
        <v>12500</v>
      </c>
      <c r="C30" s="80">
        <f t="shared" ref="C30:C49" si="11">F8</f>
        <v>12500</v>
      </c>
      <c r="D30" s="68">
        <f>+D8</f>
        <v>0</v>
      </c>
      <c r="E30" s="29">
        <f t="shared" ref="E30:E49" si="12">B30/B$50</f>
        <v>0.48076923076923078</v>
      </c>
      <c r="F30" s="168">
        <f>SUM(E30:E34)</f>
        <v>0.96153846153846156</v>
      </c>
      <c r="G30" s="139">
        <f>IF($B$6="yes",B30+G8+H8+I8,B30+G8+H8)</f>
        <v>12500</v>
      </c>
      <c r="H30" s="86">
        <f t="shared" ref="H30:H49" si="13">L8</f>
        <v>0</v>
      </c>
      <c r="I30" s="74">
        <f>+D30+I8</f>
        <v>0</v>
      </c>
      <c r="J30" s="35">
        <f t="shared" ref="J30:J49" si="14">G30/G$50</f>
        <v>0.38819875776397517</v>
      </c>
      <c r="K30" s="36"/>
      <c r="L30" s="155">
        <f>SUM(J30:J34)</f>
        <v>0.77639751552795033</v>
      </c>
      <c r="M30" s="121">
        <f>IF($B$6="yes",G30+M8+N8+O8,G30+M8+N8)</f>
        <v>12500</v>
      </c>
      <c r="N30" s="13">
        <f t="shared" ref="N30:N49" si="15">R8</f>
        <v>0</v>
      </c>
      <c r="O30" s="121">
        <f>+I30+O8</f>
        <v>0</v>
      </c>
      <c r="P30" s="41">
        <f t="shared" ref="P30:P49" si="16">M30/M$50</f>
        <v>0.35695520069449205</v>
      </c>
      <c r="Q30" s="36"/>
      <c r="R30" s="141">
        <f>SUM(P30:P34)</f>
        <v>0.71391040138898409</v>
      </c>
      <c r="S30" s="115">
        <f>IF($B$6="yes",M30+S8+T8+U8,M30+S8+T8)</f>
        <v>12500</v>
      </c>
      <c r="T30" s="14">
        <f t="shared" ref="T30:T49" si="17">X8</f>
        <v>0</v>
      </c>
      <c r="U30" s="115">
        <f>+O30+U8</f>
        <v>0</v>
      </c>
      <c r="V30" s="47">
        <f t="shared" ref="V30:V49" si="18">S30/S$50</f>
        <v>0.35193026712914993</v>
      </c>
      <c r="W30" s="36"/>
      <c r="X30" s="161">
        <f>SUM(V30:V34)</f>
        <v>0.70386053425829986</v>
      </c>
    </row>
    <row r="31" spans="1:24" ht="15.75" customHeight="1" x14ac:dyDescent="0.15">
      <c r="A31" s="15" t="str">
        <f t="shared" ref="A31" si="19">A9</f>
        <v>Founder B</v>
      </c>
      <c r="B31" s="69">
        <f t="shared" ref="B31:B49" si="20">IF($B$6="yes",B9+C9+D9,B9+C9)</f>
        <v>12500</v>
      </c>
      <c r="C31" s="81">
        <f t="shared" si="11"/>
        <v>12500</v>
      </c>
      <c r="D31" s="69">
        <f t="shared" ref="D31:D49" si="21">+D9</f>
        <v>0</v>
      </c>
      <c r="E31" s="30">
        <f t="shared" si="12"/>
        <v>0.48076923076923078</v>
      </c>
      <c r="F31" s="142"/>
      <c r="G31" s="75">
        <f t="shared" ref="G31:G49" si="22">IF($B$6="yes",B31+G9+H9+I9,B31+G9+H9)</f>
        <v>12500</v>
      </c>
      <c r="H31" s="87">
        <f t="shared" si="13"/>
        <v>0</v>
      </c>
      <c r="I31" s="75">
        <f t="shared" ref="I31:I49" si="23">+D31+I9</f>
        <v>0</v>
      </c>
      <c r="J31" s="36">
        <f t="shared" si="14"/>
        <v>0.38819875776397517</v>
      </c>
      <c r="K31" s="36"/>
      <c r="L31" s="142"/>
      <c r="M31" s="122">
        <f t="shared" ref="M31:M49" si="24">IF($B$6="yes",G31+M9+N9+O9,G31+M9+N9)</f>
        <v>12500</v>
      </c>
      <c r="N31" s="16">
        <f t="shared" si="15"/>
        <v>0</v>
      </c>
      <c r="O31" s="122">
        <f t="shared" ref="O31:O49" si="25">+I31+O9</f>
        <v>0</v>
      </c>
      <c r="P31" s="42">
        <f t="shared" si="16"/>
        <v>0.35695520069449205</v>
      </c>
      <c r="Q31" s="36"/>
      <c r="R31" s="142"/>
      <c r="S31" s="116">
        <f t="shared" ref="S31:S49" si="26">IF($B$6="yes",M31+S9+T9+U9,M31+S9+T9)</f>
        <v>12500</v>
      </c>
      <c r="T31" s="17">
        <f t="shared" si="17"/>
        <v>0</v>
      </c>
      <c r="U31" s="116">
        <f t="shared" ref="U31:U49" si="27">+O31+U9</f>
        <v>0</v>
      </c>
      <c r="V31" s="48">
        <f t="shared" si="18"/>
        <v>0.35193026712914993</v>
      </c>
      <c r="W31" s="36"/>
      <c r="X31" s="142"/>
    </row>
    <row r="32" spans="1:24" ht="15.75" customHeight="1" x14ac:dyDescent="0.15">
      <c r="A32" s="15" t="str">
        <f t="shared" ref="A32" si="28">A10</f>
        <v>Founder C</v>
      </c>
      <c r="B32" s="68">
        <f t="shared" si="20"/>
        <v>0</v>
      </c>
      <c r="C32" s="81">
        <f t="shared" si="11"/>
        <v>0</v>
      </c>
      <c r="D32" s="69">
        <f t="shared" si="21"/>
        <v>0</v>
      </c>
      <c r="E32" s="30">
        <f t="shared" si="12"/>
        <v>0</v>
      </c>
      <c r="F32" s="142"/>
      <c r="G32" s="75">
        <f t="shared" si="22"/>
        <v>0</v>
      </c>
      <c r="H32" s="87">
        <f t="shared" si="13"/>
        <v>0</v>
      </c>
      <c r="I32" s="75">
        <f t="shared" si="23"/>
        <v>0</v>
      </c>
      <c r="J32" s="36">
        <f t="shared" si="14"/>
        <v>0</v>
      </c>
      <c r="K32" s="36"/>
      <c r="L32" s="142"/>
      <c r="M32" s="122">
        <f t="shared" si="24"/>
        <v>0</v>
      </c>
      <c r="N32" s="16">
        <f t="shared" si="15"/>
        <v>0</v>
      </c>
      <c r="O32" s="122">
        <f t="shared" si="25"/>
        <v>0</v>
      </c>
      <c r="P32" s="42">
        <f t="shared" si="16"/>
        <v>0</v>
      </c>
      <c r="Q32" s="36"/>
      <c r="R32" s="142"/>
      <c r="S32" s="116">
        <f t="shared" si="26"/>
        <v>0</v>
      </c>
      <c r="T32" s="17">
        <f t="shared" si="17"/>
        <v>0</v>
      </c>
      <c r="U32" s="116">
        <f t="shared" si="27"/>
        <v>0</v>
      </c>
      <c r="V32" s="48">
        <f t="shared" si="18"/>
        <v>0</v>
      </c>
      <c r="W32" s="36"/>
      <c r="X32" s="142"/>
    </row>
    <row r="33" spans="1:24" ht="15.75" customHeight="1" x14ac:dyDescent="0.15">
      <c r="A33" s="15" t="str">
        <f t="shared" ref="A33" si="29">A11</f>
        <v>Founder D</v>
      </c>
      <c r="B33" s="68">
        <f t="shared" si="20"/>
        <v>0</v>
      </c>
      <c r="C33" s="81">
        <f t="shared" si="11"/>
        <v>0</v>
      </c>
      <c r="D33" s="69">
        <f t="shared" si="21"/>
        <v>0</v>
      </c>
      <c r="E33" s="30">
        <f t="shared" si="12"/>
        <v>0</v>
      </c>
      <c r="F33" s="142"/>
      <c r="G33" s="75">
        <f t="shared" si="22"/>
        <v>0</v>
      </c>
      <c r="H33" s="87">
        <f t="shared" si="13"/>
        <v>0</v>
      </c>
      <c r="I33" s="75">
        <f t="shared" si="23"/>
        <v>0</v>
      </c>
      <c r="J33" s="36">
        <f t="shared" si="14"/>
        <v>0</v>
      </c>
      <c r="K33" s="36"/>
      <c r="L33" s="142"/>
      <c r="M33" s="122">
        <f t="shared" si="24"/>
        <v>0</v>
      </c>
      <c r="N33" s="16">
        <f t="shared" si="15"/>
        <v>0</v>
      </c>
      <c r="O33" s="122">
        <f t="shared" si="25"/>
        <v>0</v>
      </c>
      <c r="P33" s="42">
        <f t="shared" si="16"/>
        <v>0</v>
      </c>
      <c r="Q33" s="36"/>
      <c r="R33" s="142"/>
      <c r="S33" s="116">
        <f t="shared" si="26"/>
        <v>0</v>
      </c>
      <c r="T33" s="17">
        <f t="shared" si="17"/>
        <v>0</v>
      </c>
      <c r="U33" s="116">
        <f t="shared" si="27"/>
        <v>0</v>
      </c>
      <c r="V33" s="48">
        <f t="shared" si="18"/>
        <v>0</v>
      </c>
      <c r="W33" s="36"/>
      <c r="X33" s="142"/>
    </row>
    <row r="34" spans="1:24" ht="15.75" customHeight="1" x14ac:dyDescent="0.15">
      <c r="A34" s="15" t="str">
        <f t="shared" ref="A34" si="30">A12</f>
        <v>Founder E</v>
      </c>
      <c r="B34" s="68">
        <f t="shared" si="20"/>
        <v>0</v>
      </c>
      <c r="C34" s="81">
        <f t="shared" si="11"/>
        <v>0</v>
      </c>
      <c r="D34" s="69">
        <f t="shared" si="21"/>
        <v>0</v>
      </c>
      <c r="E34" s="30">
        <f t="shared" si="12"/>
        <v>0</v>
      </c>
      <c r="F34" s="142"/>
      <c r="G34" s="75">
        <f t="shared" si="22"/>
        <v>0</v>
      </c>
      <c r="H34" s="87">
        <f t="shared" si="13"/>
        <v>0</v>
      </c>
      <c r="I34" s="75">
        <f t="shared" si="23"/>
        <v>0</v>
      </c>
      <c r="J34" s="36">
        <f t="shared" si="14"/>
        <v>0</v>
      </c>
      <c r="K34" s="36"/>
      <c r="L34" s="142"/>
      <c r="M34" s="122">
        <f t="shared" si="24"/>
        <v>0</v>
      </c>
      <c r="N34" s="16">
        <f t="shared" si="15"/>
        <v>0</v>
      </c>
      <c r="O34" s="122">
        <f t="shared" si="25"/>
        <v>0</v>
      </c>
      <c r="P34" s="42">
        <f t="shared" si="16"/>
        <v>0</v>
      </c>
      <c r="Q34" s="36"/>
      <c r="R34" s="142"/>
      <c r="S34" s="116">
        <f t="shared" si="26"/>
        <v>0</v>
      </c>
      <c r="T34" s="17">
        <f t="shared" si="17"/>
        <v>0</v>
      </c>
      <c r="U34" s="116">
        <f t="shared" si="27"/>
        <v>0</v>
      </c>
      <c r="V34" s="48">
        <f t="shared" si="18"/>
        <v>0</v>
      </c>
      <c r="W34" s="36"/>
      <c r="X34" s="142"/>
    </row>
    <row r="35" spans="1:24" ht="15.75" customHeight="1" x14ac:dyDescent="0.15">
      <c r="A35" s="18" t="str">
        <f t="shared" ref="A35" si="31">A13</f>
        <v>Busines Angel 1</v>
      </c>
      <c r="B35" s="68">
        <f t="shared" si="20"/>
        <v>0</v>
      </c>
      <c r="C35" s="82">
        <f t="shared" si="11"/>
        <v>0</v>
      </c>
      <c r="D35" s="70">
        <f t="shared" si="21"/>
        <v>0</v>
      </c>
      <c r="E35" s="31">
        <f t="shared" si="12"/>
        <v>0</v>
      </c>
      <c r="F35" s="158">
        <f>SUM(E35:E39)</f>
        <v>0</v>
      </c>
      <c r="G35" s="75">
        <f t="shared" si="22"/>
        <v>2600</v>
      </c>
      <c r="H35" s="88">
        <f t="shared" si="13"/>
        <v>50000</v>
      </c>
      <c r="I35" s="76">
        <f t="shared" si="23"/>
        <v>0</v>
      </c>
      <c r="J35" s="37">
        <f t="shared" si="14"/>
        <v>8.0745341614906832E-2</v>
      </c>
      <c r="K35" s="37"/>
      <c r="L35" s="156">
        <f>SUM(J35:J39)</f>
        <v>0.17701863354037267</v>
      </c>
      <c r="M35" s="123">
        <f t="shared" si="24"/>
        <v>2600</v>
      </c>
      <c r="N35" s="19">
        <f t="shared" si="15"/>
        <v>0</v>
      </c>
      <c r="O35" s="123">
        <f t="shared" si="25"/>
        <v>0</v>
      </c>
      <c r="P35" s="43">
        <f t="shared" si="16"/>
        <v>7.424668174445434E-2</v>
      </c>
      <c r="Q35" s="37"/>
      <c r="R35" s="143">
        <f>SUM(P35:P39)</f>
        <v>0.21671654520671035</v>
      </c>
      <c r="S35" s="117">
        <f t="shared" si="26"/>
        <v>2600</v>
      </c>
      <c r="T35" s="20">
        <f t="shared" si="17"/>
        <v>0</v>
      </c>
      <c r="U35" s="117">
        <f t="shared" si="27"/>
        <v>0</v>
      </c>
      <c r="V35" s="49">
        <f t="shared" si="18"/>
        <v>7.3201495562863192E-2</v>
      </c>
      <c r="W35" s="37"/>
      <c r="X35" s="163">
        <f>SUM(V35:V39)</f>
        <v>0.21366578074087422</v>
      </c>
    </row>
    <row r="36" spans="1:24" ht="15.75" customHeight="1" x14ac:dyDescent="0.15">
      <c r="A36" s="18" t="str">
        <f t="shared" ref="A36" si="32">A14</f>
        <v>Busines Angel 2</v>
      </c>
      <c r="B36" s="68">
        <f t="shared" si="20"/>
        <v>0</v>
      </c>
      <c r="C36" s="82">
        <f t="shared" si="11"/>
        <v>0</v>
      </c>
      <c r="D36" s="70">
        <f t="shared" si="21"/>
        <v>0</v>
      </c>
      <c r="E36" s="31">
        <f t="shared" si="12"/>
        <v>0</v>
      </c>
      <c r="F36" s="142"/>
      <c r="G36" s="76">
        <f t="shared" si="22"/>
        <v>2600</v>
      </c>
      <c r="H36" s="88">
        <f t="shared" si="13"/>
        <v>50000</v>
      </c>
      <c r="I36" s="76">
        <f t="shared" si="23"/>
        <v>0</v>
      </c>
      <c r="J36" s="37">
        <f t="shared" si="14"/>
        <v>8.0745341614906832E-2</v>
      </c>
      <c r="K36" s="37"/>
      <c r="L36" s="142"/>
      <c r="M36" s="123">
        <f t="shared" si="24"/>
        <v>2600</v>
      </c>
      <c r="N36" s="19">
        <f t="shared" si="15"/>
        <v>0</v>
      </c>
      <c r="O36" s="123">
        <f t="shared" si="25"/>
        <v>0</v>
      </c>
      <c r="P36" s="43">
        <f t="shared" si="16"/>
        <v>7.424668174445434E-2</v>
      </c>
      <c r="Q36" s="37"/>
      <c r="R36" s="142"/>
      <c r="S36" s="117">
        <f t="shared" si="26"/>
        <v>2600</v>
      </c>
      <c r="T36" s="20">
        <f t="shared" si="17"/>
        <v>0</v>
      </c>
      <c r="U36" s="117">
        <f t="shared" si="27"/>
        <v>0</v>
      </c>
      <c r="V36" s="49">
        <f t="shared" si="18"/>
        <v>7.3201495562863192E-2</v>
      </c>
      <c r="W36" s="37"/>
      <c r="X36" s="142"/>
    </row>
    <row r="37" spans="1:24" ht="15.75" customHeight="1" x14ac:dyDescent="0.15">
      <c r="A37" s="18" t="str">
        <f t="shared" ref="A37" si="33">A15</f>
        <v>Busines Angel 3</v>
      </c>
      <c r="B37" s="68">
        <f t="shared" si="20"/>
        <v>0</v>
      </c>
      <c r="C37" s="83">
        <f t="shared" si="11"/>
        <v>0</v>
      </c>
      <c r="D37" s="71">
        <f t="shared" si="21"/>
        <v>0</v>
      </c>
      <c r="E37" s="32">
        <f t="shared" si="12"/>
        <v>0</v>
      </c>
      <c r="F37" s="142"/>
      <c r="G37" s="76">
        <f t="shared" si="22"/>
        <v>500</v>
      </c>
      <c r="H37" s="89">
        <f t="shared" si="13"/>
        <v>0</v>
      </c>
      <c r="I37" s="77">
        <f t="shared" si="23"/>
        <v>500</v>
      </c>
      <c r="J37" s="38">
        <f t="shared" si="14"/>
        <v>1.5527950310559006E-2</v>
      </c>
      <c r="K37" s="38"/>
      <c r="L37" s="142"/>
      <c r="M37" s="124">
        <f t="shared" si="24"/>
        <v>1101.0666666666666</v>
      </c>
      <c r="N37" s="21">
        <f t="shared" si="15"/>
        <v>20000</v>
      </c>
      <c r="O37" s="124">
        <f t="shared" si="25"/>
        <v>500</v>
      </c>
      <c r="P37" s="44">
        <f t="shared" si="16"/>
        <v>3.144251783824123E-2</v>
      </c>
      <c r="Q37" s="38"/>
      <c r="R37" s="142"/>
      <c r="S37" s="118">
        <f t="shared" si="26"/>
        <v>1101.0666666666666</v>
      </c>
      <c r="T37" s="22">
        <f t="shared" si="17"/>
        <v>0</v>
      </c>
      <c r="U37" s="118">
        <f t="shared" si="27"/>
        <v>500</v>
      </c>
      <c r="V37" s="50">
        <f t="shared" si="18"/>
        <v>3.0999894890160213E-2</v>
      </c>
      <c r="W37" s="38"/>
      <c r="X37" s="142"/>
    </row>
    <row r="38" spans="1:24" ht="15.75" customHeight="1" x14ac:dyDescent="0.15">
      <c r="A38" s="18" t="str">
        <f t="shared" ref="A38" si="34">A16</f>
        <v>Busines Angel 4</v>
      </c>
      <c r="B38" s="68">
        <f t="shared" si="20"/>
        <v>0</v>
      </c>
      <c r="C38" s="83">
        <f t="shared" si="11"/>
        <v>0</v>
      </c>
      <c r="D38" s="71">
        <f t="shared" si="21"/>
        <v>0</v>
      </c>
      <c r="E38" s="32">
        <f t="shared" si="12"/>
        <v>0</v>
      </c>
      <c r="F38" s="142"/>
      <c r="G38" s="77">
        <f t="shared" si="22"/>
        <v>0</v>
      </c>
      <c r="H38" s="89">
        <f t="shared" si="13"/>
        <v>0</v>
      </c>
      <c r="I38" s="77">
        <f t="shared" si="23"/>
        <v>0</v>
      </c>
      <c r="J38" s="38">
        <f t="shared" si="14"/>
        <v>0</v>
      </c>
      <c r="K38" s="38"/>
      <c r="L38" s="142"/>
      <c r="M38" s="124">
        <f t="shared" si="24"/>
        <v>1073.3333333333333</v>
      </c>
      <c r="N38" s="21">
        <f t="shared" si="15"/>
        <v>50000</v>
      </c>
      <c r="O38" s="124">
        <f t="shared" si="25"/>
        <v>0</v>
      </c>
      <c r="P38" s="44">
        <f t="shared" si="16"/>
        <v>3.0650553232967045E-2</v>
      </c>
      <c r="Q38" s="38"/>
      <c r="R38" s="142"/>
      <c r="S38" s="118">
        <f t="shared" si="26"/>
        <v>1073.3333333333333</v>
      </c>
      <c r="T38" s="22">
        <f t="shared" si="17"/>
        <v>0</v>
      </c>
      <c r="U38" s="118">
        <f t="shared" si="27"/>
        <v>0</v>
      </c>
      <c r="V38" s="50">
        <f t="shared" si="18"/>
        <v>3.0219078937489673E-2</v>
      </c>
      <c r="W38" s="38"/>
      <c r="X38" s="142"/>
    </row>
    <row r="39" spans="1:24" ht="15.75" customHeight="1" x14ac:dyDescent="0.15">
      <c r="A39" s="18" t="str">
        <f t="shared" ref="A39" si="35">A17</f>
        <v>Busines Angel 5</v>
      </c>
      <c r="B39" s="68">
        <f t="shared" si="20"/>
        <v>0</v>
      </c>
      <c r="C39" s="82">
        <f t="shared" si="11"/>
        <v>0</v>
      </c>
      <c r="D39" s="71">
        <f t="shared" si="21"/>
        <v>0</v>
      </c>
      <c r="E39" s="31">
        <f t="shared" si="12"/>
        <v>0</v>
      </c>
      <c r="F39" s="142"/>
      <c r="G39" s="77">
        <f t="shared" si="22"/>
        <v>0</v>
      </c>
      <c r="H39" s="88">
        <f t="shared" si="13"/>
        <v>0</v>
      </c>
      <c r="I39" s="76">
        <f t="shared" si="23"/>
        <v>0</v>
      </c>
      <c r="J39" s="37">
        <f t="shared" si="14"/>
        <v>0</v>
      </c>
      <c r="K39" s="37"/>
      <c r="L39" s="142"/>
      <c r="M39" s="123">
        <f t="shared" si="24"/>
        <v>214.66666666666666</v>
      </c>
      <c r="N39" s="19">
        <f t="shared" si="15"/>
        <v>10000</v>
      </c>
      <c r="O39" s="123">
        <f t="shared" si="25"/>
        <v>0</v>
      </c>
      <c r="P39" s="43">
        <f t="shared" si="16"/>
        <v>6.1301106465934093E-3</v>
      </c>
      <c r="Q39" s="37"/>
      <c r="R39" s="142"/>
      <c r="S39" s="117">
        <f t="shared" si="26"/>
        <v>214.66666666666666</v>
      </c>
      <c r="T39" s="20">
        <f t="shared" si="17"/>
        <v>0</v>
      </c>
      <c r="U39" s="117">
        <f t="shared" si="27"/>
        <v>0</v>
      </c>
      <c r="V39" s="49">
        <f t="shared" si="18"/>
        <v>6.043815787497935E-3</v>
      </c>
      <c r="W39" s="37"/>
      <c r="X39" s="142"/>
    </row>
    <row r="40" spans="1:24" ht="15.75" customHeight="1" x14ac:dyDescent="0.15">
      <c r="A40" s="23" t="str">
        <f t="shared" ref="A40" si="36">A18</f>
        <v>Investor 1</v>
      </c>
      <c r="B40" s="103">
        <f t="shared" si="20"/>
        <v>0</v>
      </c>
      <c r="C40" s="104">
        <f t="shared" si="11"/>
        <v>0</v>
      </c>
      <c r="D40" s="105">
        <f t="shared" si="21"/>
        <v>0</v>
      </c>
      <c r="E40" s="33">
        <f t="shared" si="12"/>
        <v>0</v>
      </c>
      <c r="F40" s="159">
        <f>SUM(E40:E49)</f>
        <v>3.8461538461538464E-2</v>
      </c>
      <c r="G40" s="76">
        <f t="shared" si="22"/>
        <v>0</v>
      </c>
      <c r="H40" s="90">
        <f t="shared" si="13"/>
        <v>0</v>
      </c>
      <c r="I40" s="78">
        <f t="shared" si="23"/>
        <v>0</v>
      </c>
      <c r="J40" s="39">
        <f t="shared" si="14"/>
        <v>0</v>
      </c>
      <c r="K40" s="39"/>
      <c r="L40" s="157">
        <f>SUM(J40:J49)</f>
        <v>4.6583850931677016E-2</v>
      </c>
      <c r="M40" s="125">
        <f t="shared" si="24"/>
        <v>429.33333333333331</v>
      </c>
      <c r="N40" s="24">
        <f t="shared" si="15"/>
        <v>20000</v>
      </c>
      <c r="O40" s="125">
        <f t="shared" si="25"/>
        <v>0</v>
      </c>
      <c r="P40" s="45">
        <f t="shared" si="16"/>
        <v>1.2260221293186819E-2</v>
      </c>
      <c r="Q40" s="39"/>
      <c r="R40" s="144">
        <f>SUM(P40:P49)</f>
        <v>6.9373053404305537E-2</v>
      </c>
      <c r="S40" s="119">
        <f t="shared" si="26"/>
        <v>429.33333333333331</v>
      </c>
      <c r="T40" s="25">
        <f t="shared" si="17"/>
        <v>0</v>
      </c>
      <c r="U40" s="119">
        <f t="shared" si="27"/>
        <v>0</v>
      </c>
      <c r="V40" s="51">
        <f t="shared" si="18"/>
        <v>1.208763157499587E-2</v>
      </c>
      <c r="W40" s="39"/>
      <c r="X40" s="162">
        <f>SUM(V40:V49)</f>
        <v>8.2473685000825858E-2</v>
      </c>
    </row>
    <row r="41" spans="1:24" ht="15.75" customHeight="1" x14ac:dyDescent="0.15">
      <c r="A41" s="23" t="str">
        <f t="shared" ref="A41" si="37">A19</f>
        <v>Investor 2</v>
      </c>
      <c r="B41" s="106">
        <f t="shared" si="20"/>
        <v>0</v>
      </c>
      <c r="C41" s="84">
        <f t="shared" si="11"/>
        <v>0</v>
      </c>
      <c r="D41" s="107">
        <f t="shared" si="21"/>
        <v>0</v>
      </c>
      <c r="E41" s="33">
        <f t="shared" si="12"/>
        <v>0</v>
      </c>
      <c r="F41" s="142"/>
      <c r="G41" s="78">
        <f t="shared" si="22"/>
        <v>0</v>
      </c>
      <c r="H41" s="90">
        <f t="shared" si="13"/>
        <v>0</v>
      </c>
      <c r="I41" s="78">
        <f t="shared" si="23"/>
        <v>0</v>
      </c>
      <c r="J41" s="39">
        <f t="shared" si="14"/>
        <v>0</v>
      </c>
      <c r="K41" s="39"/>
      <c r="L41" s="142"/>
      <c r="M41" s="125">
        <f t="shared" si="24"/>
        <v>0</v>
      </c>
      <c r="N41" s="24">
        <f t="shared" si="15"/>
        <v>0</v>
      </c>
      <c r="O41" s="125">
        <f t="shared" si="25"/>
        <v>0</v>
      </c>
      <c r="P41" s="45">
        <f t="shared" si="16"/>
        <v>0</v>
      </c>
      <c r="Q41" s="39"/>
      <c r="R41" s="142"/>
      <c r="S41" s="119">
        <f t="shared" si="26"/>
        <v>0</v>
      </c>
      <c r="T41" s="25">
        <f t="shared" si="17"/>
        <v>0</v>
      </c>
      <c r="U41" s="119">
        <f t="shared" si="27"/>
        <v>0</v>
      </c>
      <c r="V41" s="51">
        <f t="shared" si="18"/>
        <v>0</v>
      </c>
      <c r="W41" s="39"/>
      <c r="X41" s="142"/>
    </row>
    <row r="42" spans="1:24" ht="15.75" customHeight="1" x14ac:dyDescent="0.15">
      <c r="A42" s="23" t="str">
        <f t="shared" ref="A42" si="38">A20</f>
        <v>Investor 3</v>
      </c>
      <c r="B42" s="106">
        <f t="shared" si="20"/>
        <v>0</v>
      </c>
      <c r="C42" s="84">
        <f t="shared" si="11"/>
        <v>0</v>
      </c>
      <c r="D42" s="72">
        <f t="shared" si="21"/>
        <v>0</v>
      </c>
      <c r="E42" s="33">
        <f t="shared" si="12"/>
        <v>0</v>
      </c>
      <c r="F42" s="142"/>
      <c r="G42" s="78">
        <f t="shared" si="22"/>
        <v>0</v>
      </c>
      <c r="H42" s="90">
        <f t="shared" si="13"/>
        <v>0</v>
      </c>
      <c r="I42" s="79">
        <f t="shared" si="23"/>
        <v>0</v>
      </c>
      <c r="J42" s="40">
        <f t="shared" si="14"/>
        <v>0</v>
      </c>
      <c r="K42" s="40"/>
      <c r="L42" s="142"/>
      <c r="M42" s="126">
        <f t="shared" si="24"/>
        <v>0</v>
      </c>
      <c r="N42" s="24">
        <f t="shared" si="15"/>
        <v>0</v>
      </c>
      <c r="O42" s="126">
        <f t="shared" si="25"/>
        <v>0</v>
      </c>
      <c r="P42" s="45">
        <f t="shared" si="16"/>
        <v>0</v>
      </c>
      <c r="Q42" s="40"/>
      <c r="R42" s="142"/>
      <c r="S42" s="119">
        <f t="shared" si="26"/>
        <v>0</v>
      </c>
      <c r="T42" s="25">
        <f t="shared" si="17"/>
        <v>0</v>
      </c>
      <c r="U42" s="119">
        <f t="shared" si="27"/>
        <v>0</v>
      </c>
      <c r="V42" s="51">
        <f t="shared" si="18"/>
        <v>0</v>
      </c>
      <c r="W42" s="40"/>
      <c r="X42" s="142"/>
    </row>
    <row r="43" spans="1:24" ht="15.75" customHeight="1" x14ac:dyDescent="0.15">
      <c r="A43" s="23" t="str">
        <f t="shared" ref="A43" si="39">A21</f>
        <v>Investor 4</v>
      </c>
      <c r="B43" s="106">
        <f t="shared" si="20"/>
        <v>0</v>
      </c>
      <c r="C43" s="84">
        <f t="shared" si="11"/>
        <v>0</v>
      </c>
      <c r="D43" s="72">
        <f t="shared" si="21"/>
        <v>0</v>
      </c>
      <c r="E43" s="33">
        <f t="shared" si="12"/>
        <v>0</v>
      </c>
      <c r="F43" s="142"/>
      <c r="G43" s="79">
        <f t="shared" si="22"/>
        <v>0</v>
      </c>
      <c r="H43" s="90">
        <f t="shared" si="13"/>
        <v>0</v>
      </c>
      <c r="I43" s="79">
        <f t="shared" si="23"/>
        <v>0</v>
      </c>
      <c r="J43" s="40">
        <f t="shared" si="14"/>
        <v>0</v>
      </c>
      <c r="K43" s="40"/>
      <c r="L43" s="142"/>
      <c r="M43" s="126">
        <f t="shared" si="24"/>
        <v>0</v>
      </c>
      <c r="N43" s="24">
        <f t="shared" si="15"/>
        <v>0</v>
      </c>
      <c r="O43" s="126">
        <f t="shared" si="25"/>
        <v>0</v>
      </c>
      <c r="P43" s="45">
        <f t="shared" si="16"/>
        <v>0</v>
      </c>
      <c r="Q43" s="40"/>
      <c r="R43" s="142"/>
      <c r="S43" s="119">
        <f t="shared" si="26"/>
        <v>0</v>
      </c>
      <c r="T43" s="25">
        <f t="shared" si="17"/>
        <v>0</v>
      </c>
      <c r="U43" s="119">
        <f t="shared" si="27"/>
        <v>0</v>
      </c>
      <c r="V43" s="51">
        <f t="shared" si="18"/>
        <v>0</v>
      </c>
      <c r="W43" s="40"/>
      <c r="X43" s="142"/>
    </row>
    <row r="44" spans="1:24" ht="15.75" customHeight="1" x14ac:dyDescent="0.15">
      <c r="A44" s="26" t="str">
        <f t="shared" ref="A44" si="40">A22</f>
        <v>Investor 5</v>
      </c>
      <c r="B44" s="106">
        <f t="shared" si="20"/>
        <v>0</v>
      </c>
      <c r="C44" s="85">
        <f t="shared" si="11"/>
        <v>0</v>
      </c>
      <c r="D44" s="73">
        <f t="shared" si="21"/>
        <v>0</v>
      </c>
      <c r="E44" s="34">
        <f t="shared" si="12"/>
        <v>0</v>
      </c>
      <c r="F44" s="142"/>
      <c r="G44" s="79">
        <f t="shared" si="22"/>
        <v>0</v>
      </c>
      <c r="H44" s="91">
        <f t="shared" si="13"/>
        <v>0</v>
      </c>
      <c r="I44" s="79">
        <f t="shared" si="23"/>
        <v>0</v>
      </c>
      <c r="J44" s="40">
        <f t="shared" si="14"/>
        <v>0</v>
      </c>
      <c r="K44" s="40"/>
      <c r="L44" s="142"/>
      <c r="M44" s="126">
        <f t="shared" si="24"/>
        <v>0</v>
      </c>
      <c r="N44" s="27">
        <f t="shared" si="15"/>
        <v>0</v>
      </c>
      <c r="O44" s="126">
        <f t="shared" si="25"/>
        <v>0</v>
      </c>
      <c r="P44" s="46">
        <f t="shared" si="16"/>
        <v>0</v>
      </c>
      <c r="Q44" s="40"/>
      <c r="R44" s="142"/>
      <c r="S44" s="120">
        <f t="shared" si="26"/>
        <v>0</v>
      </c>
      <c r="T44" s="28">
        <f t="shared" si="17"/>
        <v>0</v>
      </c>
      <c r="U44" s="120">
        <f t="shared" si="27"/>
        <v>0</v>
      </c>
      <c r="V44" s="52">
        <f t="shared" si="18"/>
        <v>0</v>
      </c>
      <c r="W44" s="40"/>
      <c r="X44" s="142"/>
    </row>
    <row r="45" spans="1:24" ht="15.75" customHeight="1" x14ac:dyDescent="0.15">
      <c r="A45" s="26" t="str">
        <f t="shared" ref="A45" si="41">A23</f>
        <v>Investor 6</v>
      </c>
      <c r="B45" s="106">
        <f t="shared" si="20"/>
        <v>0</v>
      </c>
      <c r="C45" s="85">
        <f t="shared" si="11"/>
        <v>0</v>
      </c>
      <c r="D45" s="73">
        <f t="shared" si="21"/>
        <v>0</v>
      </c>
      <c r="E45" s="34">
        <f t="shared" si="12"/>
        <v>0</v>
      </c>
      <c r="F45" s="142"/>
      <c r="G45" s="79">
        <f t="shared" si="22"/>
        <v>0</v>
      </c>
      <c r="H45" s="91">
        <f t="shared" si="13"/>
        <v>0</v>
      </c>
      <c r="I45" s="79">
        <f t="shared" si="23"/>
        <v>0</v>
      </c>
      <c r="J45" s="40">
        <f t="shared" si="14"/>
        <v>0</v>
      </c>
      <c r="K45" s="40"/>
      <c r="L45" s="142"/>
      <c r="M45" s="126">
        <f t="shared" si="24"/>
        <v>0</v>
      </c>
      <c r="N45" s="27">
        <f t="shared" si="15"/>
        <v>0</v>
      </c>
      <c r="O45" s="126">
        <f t="shared" si="25"/>
        <v>0</v>
      </c>
      <c r="P45" s="46">
        <f t="shared" si="16"/>
        <v>0</v>
      </c>
      <c r="Q45" s="40"/>
      <c r="R45" s="142"/>
      <c r="S45" s="120">
        <f t="shared" si="26"/>
        <v>0</v>
      </c>
      <c r="T45" s="28">
        <f t="shared" si="17"/>
        <v>0</v>
      </c>
      <c r="U45" s="120">
        <f t="shared" si="27"/>
        <v>0</v>
      </c>
      <c r="V45" s="52">
        <f t="shared" si="18"/>
        <v>0</v>
      </c>
      <c r="W45" s="40"/>
      <c r="X45" s="142"/>
    </row>
    <row r="46" spans="1:24" ht="15.75" customHeight="1" x14ac:dyDescent="0.15">
      <c r="A46" s="26" t="str">
        <f t="shared" ref="A46" si="42">A24</f>
        <v>Investor 7</v>
      </c>
      <c r="B46" s="106">
        <f t="shared" si="20"/>
        <v>0</v>
      </c>
      <c r="C46" s="85">
        <f t="shared" si="11"/>
        <v>0</v>
      </c>
      <c r="D46" s="73">
        <f t="shared" si="21"/>
        <v>0</v>
      </c>
      <c r="E46" s="34">
        <f t="shared" si="12"/>
        <v>0</v>
      </c>
      <c r="F46" s="142"/>
      <c r="G46" s="79">
        <f t="shared" si="22"/>
        <v>0</v>
      </c>
      <c r="H46" s="91">
        <f t="shared" si="13"/>
        <v>0</v>
      </c>
      <c r="I46" s="79">
        <f t="shared" si="23"/>
        <v>0</v>
      </c>
      <c r="J46" s="40">
        <f t="shared" si="14"/>
        <v>0</v>
      </c>
      <c r="K46" s="40"/>
      <c r="L46" s="142"/>
      <c r="M46" s="126">
        <f t="shared" si="24"/>
        <v>0</v>
      </c>
      <c r="N46" s="27">
        <f t="shared" si="15"/>
        <v>0</v>
      </c>
      <c r="O46" s="126">
        <f t="shared" si="25"/>
        <v>0</v>
      </c>
      <c r="P46" s="46">
        <f t="shared" si="16"/>
        <v>0</v>
      </c>
      <c r="Q46" s="40"/>
      <c r="R46" s="142"/>
      <c r="S46" s="120">
        <f t="shared" si="26"/>
        <v>0</v>
      </c>
      <c r="T46" s="28">
        <f t="shared" si="17"/>
        <v>0</v>
      </c>
      <c r="U46" s="120">
        <f t="shared" si="27"/>
        <v>0</v>
      </c>
      <c r="V46" s="52">
        <f t="shared" si="18"/>
        <v>0</v>
      </c>
      <c r="W46" s="40"/>
      <c r="X46" s="142"/>
    </row>
    <row r="47" spans="1:24" ht="15.75" customHeight="1" x14ac:dyDescent="0.15">
      <c r="A47" s="26" t="str">
        <f t="shared" ref="A47" si="43">A25</f>
        <v>Investor 8</v>
      </c>
      <c r="B47" s="106">
        <f t="shared" si="20"/>
        <v>0</v>
      </c>
      <c r="C47" s="85">
        <f t="shared" si="11"/>
        <v>0</v>
      </c>
      <c r="D47" s="73">
        <f t="shared" si="21"/>
        <v>0</v>
      </c>
      <c r="E47" s="34">
        <f t="shared" si="12"/>
        <v>0</v>
      </c>
      <c r="F47" s="142"/>
      <c r="G47" s="79">
        <f t="shared" si="22"/>
        <v>0</v>
      </c>
      <c r="H47" s="91">
        <f t="shared" si="13"/>
        <v>0</v>
      </c>
      <c r="I47" s="79">
        <f t="shared" si="23"/>
        <v>0</v>
      </c>
      <c r="J47" s="40">
        <f t="shared" si="14"/>
        <v>0</v>
      </c>
      <c r="K47" s="40"/>
      <c r="L47" s="142"/>
      <c r="M47" s="126">
        <f t="shared" si="24"/>
        <v>0</v>
      </c>
      <c r="N47" s="27">
        <f t="shared" si="15"/>
        <v>0</v>
      </c>
      <c r="O47" s="126">
        <f t="shared" si="25"/>
        <v>0</v>
      </c>
      <c r="P47" s="46">
        <f t="shared" si="16"/>
        <v>0</v>
      </c>
      <c r="Q47" s="40"/>
      <c r="R47" s="142"/>
      <c r="S47" s="120">
        <f t="shared" si="26"/>
        <v>0</v>
      </c>
      <c r="T47" s="28">
        <f t="shared" si="17"/>
        <v>0</v>
      </c>
      <c r="U47" s="120">
        <f t="shared" si="27"/>
        <v>0</v>
      </c>
      <c r="V47" s="52">
        <f t="shared" si="18"/>
        <v>0</v>
      </c>
      <c r="W47" s="40"/>
      <c r="X47" s="142"/>
    </row>
    <row r="48" spans="1:24" ht="15.75" customHeight="1" x14ac:dyDescent="0.15">
      <c r="A48" s="26" t="str">
        <f t="shared" ref="A48" si="44">A26</f>
        <v>Investor 9</v>
      </c>
      <c r="B48" s="106">
        <f t="shared" si="20"/>
        <v>0</v>
      </c>
      <c r="C48" s="85">
        <f t="shared" si="11"/>
        <v>0</v>
      </c>
      <c r="D48" s="73">
        <f t="shared" si="21"/>
        <v>0</v>
      </c>
      <c r="E48" s="34">
        <f t="shared" si="12"/>
        <v>0</v>
      </c>
      <c r="F48" s="142"/>
      <c r="G48" s="79">
        <f t="shared" si="22"/>
        <v>0</v>
      </c>
      <c r="H48" s="91">
        <f t="shared" si="13"/>
        <v>0</v>
      </c>
      <c r="I48" s="79">
        <f t="shared" si="23"/>
        <v>0</v>
      </c>
      <c r="J48" s="40">
        <f t="shared" si="14"/>
        <v>0</v>
      </c>
      <c r="K48" s="40"/>
      <c r="L48" s="142"/>
      <c r="M48" s="126">
        <f t="shared" si="24"/>
        <v>0</v>
      </c>
      <c r="N48" s="27">
        <f t="shared" si="15"/>
        <v>0</v>
      </c>
      <c r="O48" s="126">
        <f t="shared" si="25"/>
        <v>0</v>
      </c>
      <c r="P48" s="46">
        <f t="shared" si="16"/>
        <v>0</v>
      </c>
      <c r="Q48" s="40"/>
      <c r="R48" s="142"/>
      <c r="S48" s="120">
        <f t="shared" si="26"/>
        <v>0</v>
      </c>
      <c r="T48" s="28">
        <f t="shared" si="17"/>
        <v>0</v>
      </c>
      <c r="U48" s="120">
        <f t="shared" si="27"/>
        <v>0</v>
      </c>
      <c r="V48" s="52">
        <f t="shared" si="18"/>
        <v>0</v>
      </c>
      <c r="W48" s="40"/>
      <c r="X48" s="142"/>
    </row>
    <row r="49" spans="1:33" ht="15.75" customHeight="1" x14ac:dyDescent="0.15">
      <c r="A49" s="23" t="str">
        <f t="shared" ref="A49" si="45">A27</f>
        <v>VSOP - Phantom Shares  not distributed</v>
      </c>
      <c r="B49" s="106">
        <f t="shared" si="20"/>
        <v>1000</v>
      </c>
      <c r="C49" s="84">
        <f t="shared" si="11"/>
        <v>0</v>
      </c>
      <c r="D49" s="72">
        <f t="shared" si="21"/>
        <v>1000</v>
      </c>
      <c r="E49" s="33">
        <f t="shared" si="12"/>
        <v>3.8461538461538464E-2</v>
      </c>
      <c r="F49" s="142"/>
      <c r="G49" s="79">
        <f t="shared" si="22"/>
        <v>1500</v>
      </c>
      <c r="H49" s="90">
        <f t="shared" si="13"/>
        <v>0</v>
      </c>
      <c r="I49" s="78">
        <f t="shared" si="23"/>
        <v>1500</v>
      </c>
      <c r="J49" s="39">
        <f t="shared" si="14"/>
        <v>4.6583850931677016E-2</v>
      </c>
      <c r="K49" s="39"/>
      <c r="L49" s="142"/>
      <c r="M49" s="125">
        <f t="shared" si="24"/>
        <v>2000</v>
      </c>
      <c r="N49" s="24">
        <f t="shared" si="15"/>
        <v>0</v>
      </c>
      <c r="O49" s="125">
        <f t="shared" si="25"/>
        <v>2000</v>
      </c>
      <c r="P49" s="45">
        <f t="shared" si="16"/>
        <v>5.7112832111118721E-2</v>
      </c>
      <c r="Q49" s="39"/>
      <c r="R49" s="142"/>
      <c r="S49" s="119">
        <f t="shared" si="26"/>
        <v>2500</v>
      </c>
      <c r="T49" s="25">
        <f t="shared" si="17"/>
        <v>0</v>
      </c>
      <c r="U49" s="119">
        <f t="shared" si="27"/>
        <v>2500</v>
      </c>
      <c r="V49" s="51">
        <f t="shared" si="18"/>
        <v>7.0386053425829986E-2</v>
      </c>
      <c r="W49" s="39"/>
      <c r="X49" s="142"/>
    </row>
    <row r="50" spans="1:33" ht="15.75" customHeight="1" x14ac:dyDescent="0.15">
      <c r="A50" s="108" t="s">
        <v>34</v>
      </c>
      <c r="B50" s="109">
        <f t="shared" ref="B50:X50" si="46">SUM(B30:B49)</f>
        <v>26000</v>
      </c>
      <c r="C50" s="110">
        <f t="shared" si="46"/>
        <v>25000</v>
      </c>
      <c r="D50" s="113">
        <f t="shared" si="46"/>
        <v>1000</v>
      </c>
      <c r="E50" s="114">
        <f t="shared" si="46"/>
        <v>1</v>
      </c>
      <c r="F50" s="140">
        <f t="shared" si="46"/>
        <v>1</v>
      </c>
      <c r="G50" s="113">
        <f t="shared" si="46"/>
        <v>32200</v>
      </c>
      <c r="H50" s="112">
        <f t="shared" si="46"/>
        <v>100000</v>
      </c>
      <c r="I50" s="113">
        <f>SUM(I30:I49)</f>
        <v>2000</v>
      </c>
      <c r="J50" s="114">
        <f t="shared" si="46"/>
        <v>1</v>
      </c>
      <c r="K50" s="114"/>
      <c r="L50" s="140">
        <f t="shared" si="46"/>
        <v>1</v>
      </c>
      <c r="M50" s="113">
        <f t="shared" si="46"/>
        <v>35018.400000000001</v>
      </c>
      <c r="N50" s="110">
        <f t="shared" si="46"/>
        <v>100000</v>
      </c>
      <c r="O50" s="113">
        <f>SUM(O30:O49)</f>
        <v>2500</v>
      </c>
      <c r="P50" s="114">
        <f t="shared" si="46"/>
        <v>1</v>
      </c>
      <c r="Q50" s="114"/>
      <c r="R50" s="140">
        <f t="shared" si="46"/>
        <v>1</v>
      </c>
      <c r="S50" s="113">
        <f t="shared" si="46"/>
        <v>35518.400000000001</v>
      </c>
      <c r="T50" s="110">
        <f t="shared" si="46"/>
        <v>0</v>
      </c>
      <c r="U50" s="113">
        <f>SUM(U30:U49)</f>
        <v>3000</v>
      </c>
      <c r="V50" s="114">
        <f t="shared" si="46"/>
        <v>0.99999999999999978</v>
      </c>
      <c r="W50" s="114"/>
      <c r="X50" s="111">
        <f t="shared" si="46"/>
        <v>1</v>
      </c>
      <c r="Y50" s="3"/>
      <c r="Z50" s="3"/>
      <c r="AA50" s="3"/>
      <c r="AB50" s="3"/>
      <c r="AC50" s="3"/>
      <c r="AD50" s="3"/>
      <c r="AE50" s="3"/>
      <c r="AF50" s="3"/>
      <c r="AG50" s="3"/>
    </row>
    <row r="51" spans="1:33" ht="15.75" customHeight="1" x14ac:dyDescent="0.15">
      <c r="B51" s="131" t="str">
        <f>IF($B$6="yes","Total contains also Phantom shares","")</f>
        <v>Total contains also Phantom shares</v>
      </c>
      <c r="C51" s="131"/>
      <c r="D51" s="131"/>
      <c r="G51" s="131" t="str">
        <f>IF($B$6="yes","Total contains also Phantom shares","")</f>
        <v>Total contains also Phantom shares</v>
      </c>
      <c r="H51" s="131"/>
      <c r="I51" s="131"/>
      <c r="M51" s="131" t="str">
        <f>IF($B$6="yes","Total contains also Phantom shares","")</f>
        <v>Total contains also Phantom shares</v>
      </c>
      <c r="N51" s="131"/>
      <c r="O51" s="131"/>
      <c r="S51" s="131" t="str">
        <f>IF($B$6="yes","Total contains also Phantom shares","")</f>
        <v>Total contains also Phantom shares</v>
      </c>
      <c r="T51" s="131"/>
      <c r="U51" s="131"/>
    </row>
  </sheetData>
  <mergeCells count="32">
    <mergeCell ref="B2:F2"/>
    <mergeCell ref="B3:F3"/>
    <mergeCell ref="B4:F4"/>
    <mergeCell ref="B5:F5"/>
    <mergeCell ref="F30:F34"/>
    <mergeCell ref="F35:F39"/>
    <mergeCell ref="F40:F49"/>
    <mergeCell ref="B1:F1"/>
    <mergeCell ref="S4:X4"/>
    <mergeCell ref="S5:X5"/>
    <mergeCell ref="X30:X34"/>
    <mergeCell ref="X40:X49"/>
    <mergeCell ref="X35:X39"/>
    <mergeCell ref="M2:R2"/>
    <mergeCell ref="M3:R3"/>
    <mergeCell ref="S2:X2"/>
    <mergeCell ref="S3:X3"/>
    <mergeCell ref="S1:X1"/>
    <mergeCell ref="M4:R4"/>
    <mergeCell ref="M5:R5"/>
    <mergeCell ref="M1:R1"/>
    <mergeCell ref="R30:R34"/>
    <mergeCell ref="R35:R39"/>
    <mergeCell ref="R40:R49"/>
    <mergeCell ref="G1:L1"/>
    <mergeCell ref="G2:L2"/>
    <mergeCell ref="G3:L3"/>
    <mergeCell ref="G4:L4"/>
    <mergeCell ref="G5:L5"/>
    <mergeCell ref="L30:L34"/>
    <mergeCell ref="L35:L39"/>
    <mergeCell ref="L40:L49"/>
  </mergeCells>
  <conditionalFormatting sqref="V8:X27 B8:H27 P27:S27 J8:N27 P8:T26">
    <cfRule type="cellIs" dxfId="33" priority="39" operator="equal">
      <formula>0</formula>
    </cfRule>
  </conditionalFormatting>
  <conditionalFormatting sqref="J30:L49 B30:G30 B31:F49 N30:N49 T30:T49 P30:R49 V30:X49">
    <cfRule type="cellIs" dxfId="32" priority="40" operator="equal">
      <formula>0</formula>
    </cfRule>
  </conditionalFormatting>
  <conditionalFormatting sqref="V8:X27 B8:H27 P27:S27 J8:N27 P8:T26">
    <cfRule type="cellIs" dxfId="31" priority="41" operator="lessThan">
      <formula>0</formula>
    </cfRule>
  </conditionalFormatting>
  <conditionalFormatting sqref="I8:I26">
    <cfRule type="cellIs" dxfId="30" priority="36" operator="equal">
      <formula>0</formula>
    </cfRule>
  </conditionalFormatting>
  <conditionalFormatting sqref="H30:I49">
    <cfRule type="cellIs" dxfId="29" priority="35" operator="equal">
      <formula>0</formula>
    </cfRule>
  </conditionalFormatting>
  <conditionalFormatting sqref="I8:I26">
    <cfRule type="cellIs" dxfId="28" priority="38" operator="lessThan">
      <formula>0</formula>
    </cfRule>
  </conditionalFormatting>
  <conditionalFormatting sqref="G31:G49">
    <cfRule type="cellIs" dxfId="27" priority="34" operator="equal">
      <formula>0</formula>
    </cfRule>
  </conditionalFormatting>
  <conditionalFormatting sqref="O8:O26">
    <cfRule type="cellIs" dxfId="26" priority="32" operator="equal">
      <formula>0</formula>
    </cfRule>
  </conditionalFormatting>
  <conditionalFormatting sqref="O30:O49">
    <cfRule type="cellIs" dxfId="25" priority="31" operator="equal">
      <formula>0</formula>
    </cfRule>
  </conditionalFormatting>
  <conditionalFormatting sqref="O8:O26">
    <cfRule type="cellIs" dxfId="24" priority="33" operator="lessThan">
      <formula>0</formula>
    </cfRule>
  </conditionalFormatting>
  <conditionalFormatting sqref="M30:M49">
    <cfRule type="cellIs" dxfId="23" priority="28" operator="equal">
      <formula>0</formula>
    </cfRule>
  </conditionalFormatting>
  <conditionalFormatting sqref="U8:U26">
    <cfRule type="cellIs" dxfId="22" priority="26" operator="equal">
      <formula>0</formula>
    </cfRule>
  </conditionalFormatting>
  <conditionalFormatting sqref="U8:U26">
    <cfRule type="cellIs" dxfId="21" priority="27" operator="lessThan">
      <formula>0</formula>
    </cfRule>
  </conditionalFormatting>
  <conditionalFormatting sqref="U30:U49">
    <cfRule type="cellIs" dxfId="20" priority="24" operator="equal">
      <formula>0</formula>
    </cfRule>
  </conditionalFormatting>
  <conditionalFormatting sqref="S30:S49">
    <cfRule type="cellIs" dxfId="19" priority="22" operator="equal">
      <formula>0</formula>
    </cfRule>
  </conditionalFormatting>
  <conditionalFormatting sqref="B51">
    <cfRule type="expression" dxfId="18" priority="21">
      <formula>$B$6="yes"</formula>
    </cfRule>
  </conditionalFormatting>
  <conditionalFormatting sqref="I27">
    <cfRule type="cellIs" dxfId="17" priority="19" operator="equal">
      <formula>0</formula>
    </cfRule>
  </conditionalFormatting>
  <conditionalFormatting sqref="I27">
    <cfRule type="cellIs" dxfId="16" priority="20" operator="lessThan">
      <formula>0</formula>
    </cfRule>
  </conditionalFormatting>
  <conditionalFormatting sqref="O27">
    <cfRule type="cellIs" dxfId="15" priority="17" operator="equal">
      <formula>0</formula>
    </cfRule>
  </conditionalFormatting>
  <conditionalFormatting sqref="O27">
    <cfRule type="cellIs" dxfId="14" priority="18" operator="lessThan">
      <formula>0</formula>
    </cfRule>
  </conditionalFormatting>
  <conditionalFormatting sqref="C51:D51">
    <cfRule type="expression" dxfId="13" priority="14">
      <formula>$B$6="yes"</formula>
    </cfRule>
  </conditionalFormatting>
  <conditionalFormatting sqref="H51:I51">
    <cfRule type="expression" dxfId="11" priority="12">
      <formula>$B$6="yes"</formula>
    </cfRule>
  </conditionalFormatting>
  <conditionalFormatting sqref="N51:O51">
    <cfRule type="expression" dxfId="9" priority="10">
      <formula>$B$6="yes"</formula>
    </cfRule>
  </conditionalFormatting>
  <conditionalFormatting sqref="T51:U51">
    <cfRule type="expression" dxfId="7" priority="8">
      <formula>$B$6="yes"</formula>
    </cfRule>
  </conditionalFormatting>
  <conditionalFormatting sqref="T27">
    <cfRule type="cellIs" dxfId="6" priority="6" operator="equal">
      <formula>0</formula>
    </cfRule>
  </conditionalFormatting>
  <conditionalFormatting sqref="T27">
    <cfRule type="cellIs" dxfId="5" priority="7" operator="lessThan">
      <formula>0</formula>
    </cfRule>
  </conditionalFormatting>
  <conditionalFormatting sqref="U27">
    <cfRule type="cellIs" dxfId="4" priority="4" operator="equal">
      <formula>0</formula>
    </cfRule>
  </conditionalFormatting>
  <conditionalFormatting sqref="U27">
    <cfRule type="cellIs" dxfId="3" priority="5" operator="lessThan">
      <formula>0</formula>
    </cfRule>
  </conditionalFormatting>
  <conditionalFormatting sqref="G51">
    <cfRule type="expression" dxfId="2" priority="3">
      <formula>$B$6="yes"</formula>
    </cfRule>
  </conditionalFormatting>
  <conditionalFormatting sqref="M51">
    <cfRule type="expression" dxfId="1" priority="2">
      <formula>$B$6="yes"</formula>
    </cfRule>
  </conditionalFormatting>
  <conditionalFormatting sqref="S51">
    <cfRule type="expression" dxfId="0" priority="1">
      <formula>$B$6="yes"</formula>
    </cfRule>
  </conditionalFormatting>
  <pageMargins left="0.75" right="0.75" top="1" bottom="1" header="0.5" footer="0.5"/>
  <pageSetup paperSize="9" scale="31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Cap 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Leoncini GmbH</cp:lastModifiedBy>
  <cp:lastPrinted>2023-01-06T17:36:57Z</cp:lastPrinted>
  <dcterms:created xsi:type="dcterms:W3CDTF">2016-10-10T16:27:20Z</dcterms:created>
  <dcterms:modified xsi:type="dcterms:W3CDTF">2023-06-19T09:54:23Z</dcterms:modified>
</cp:coreProperties>
</file>